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filterPrivacy="1"/>
  <xr:revisionPtr revIDLastSave="0" documentId="13_ncr:1_{969F0771-A69B-4D6A-895F-B3BE6D47BC7D}" xr6:coauthVersionLast="47" xr6:coauthVersionMax="47" xr10:uidLastSave="{00000000-0000-0000-0000-000000000000}"/>
  <bookViews>
    <workbookView xWindow="34515" yWindow="690" windowWidth="20520" windowHeight="11850" xr2:uid="{00000000-000D-0000-FFFF-FFFF00000000}"/>
  </bookViews>
  <sheets>
    <sheet name="HPLC" sheetId="9" r:id="rId1"/>
    <sheet name="Data calculations" sheetId="8" r:id="rId2"/>
    <sheet name="Constants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91" i="9" l="1"/>
  <c r="L88" i="9"/>
  <c r="L89" i="9"/>
  <c r="L90" i="9"/>
  <c r="L91" i="9"/>
  <c r="M91" i="9" s="1"/>
  <c r="L92" i="9"/>
  <c r="L93" i="9"/>
  <c r="L94" i="9"/>
  <c r="L73" i="9"/>
  <c r="L74" i="9"/>
  <c r="L75" i="9"/>
  <c r="L76" i="9"/>
  <c r="L77" i="9"/>
  <c r="L78" i="9"/>
  <c r="L79" i="9"/>
  <c r="L80" i="9"/>
  <c r="N78" i="9" s="1"/>
  <c r="L81" i="9"/>
  <c r="L82" i="9"/>
  <c r="L83" i="9"/>
  <c r="L84" i="9"/>
  <c r="L85" i="9"/>
  <c r="L86" i="9"/>
  <c r="L87" i="9"/>
  <c r="L72" i="9"/>
  <c r="G73" i="9"/>
  <c r="G74" i="9"/>
  <c r="G75" i="9"/>
  <c r="G76" i="9"/>
  <c r="G77" i="9"/>
  <c r="G78" i="9"/>
  <c r="G79" i="9"/>
  <c r="G80" i="9"/>
  <c r="G81" i="9"/>
  <c r="G82" i="9"/>
  <c r="G83" i="9"/>
  <c r="G84" i="9"/>
  <c r="G85" i="9"/>
  <c r="G86" i="9"/>
  <c r="G87" i="9"/>
  <c r="G88" i="9"/>
  <c r="G89" i="9"/>
  <c r="G90" i="9"/>
  <c r="G91" i="9"/>
  <c r="G92" i="9"/>
  <c r="G93" i="9"/>
  <c r="I93" i="9" s="1"/>
  <c r="G94" i="9"/>
  <c r="G72" i="9"/>
  <c r="D73" i="9"/>
  <c r="D74" i="9"/>
  <c r="D75" i="9"/>
  <c r="D76" i="9"/>
  <c r="D77" i="9"/>
  <c r="D78" i="9"/>
  <c r="D79" i="9"/>
  <c r="D80" i="9"/>
  <c r="D81" i="9"/>
  <c r="D82" i="9"/>
  <c r="D83" i="9"/>
  <c r="D84" i="9"/>
  <c r="D85" i="9"/>
  <c r="D86" i="9"/>
  <c r="D87" i="9"/>
  <c r="D88" i="9"/>
  <c r="D89" i="9"/>
  <c r="D90" i="9"/>
  <c r="D91" i="9"/>
  <c r="D92" i="9"/>
  <c r="D93" i="9"/>
  <c r="D94" i="9"/>
  <c r="D72" i="9"/>
  <c r="N65" i="9"/>
  <c r="M65" i="9"/>
  <c r="N62" i="9"/>
  <c r="M62" i="9"/>
  <c r="N59" i="9"/>
  <c r="M59" i="9"/>
  <c r="N56" i="9"/>
  <c r="M56" i="9"/>
  <c r="N53" i="9"/>
  <c r="M53" i="9"/>
  <c r="N50" i="9"/>
  <c r="M50" i="9"/>
  <c r="N47" i="9"/>
  <c r="M47" i="9"/>
  <c r="N44" i="9"/>
  <c r="M44" i="9"/>
  <c r="N41" i="9"/>
  <c r="M41" i="9"/>
  <c r="N37" i="9"/>
  <c r="M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37" i="9"/>
  <c r="D38" i="9"/>
  <c r="D39" i="9"/>
  <c r="D40" i="9"/>
  <c r="D41" i="9"/>
  <c r="D42" i="9"/>
  <c r="D43" i="9"/>
  <c r="D44" i="9"/>
  <c r="D45" i="9"/>
  <c r="D46" i="9"/>
  <c r="D47" i="9"/>
  <c r="D48" i="9"/>
  <c r="D49" i="9"/>
  <c r="D50" i="9"/>
  <c r="D51" i="9"/>
  <c r="D52" i="9"/>
  <c r="D53" i="9"/>
  <c r="D54" i="9"/>
  <c r="D55" i="9"/>
  <c r="D56" i="9"/>
  <c r="D57" i="9"/>
  <c r="D58" i="9"/>
  <c r="D59" i="9"/>
  <c r="D60" i="9"/>
  <c r="D61" i="9"/>
  <c r="D62" i="9"/>
  <c r="D63" i="9"/>
  <c r="D64" i="9"/>
  <c r="D65" i="9"/>
  <c r="D66" i="9"/>
  <c r="D67" i="9"/>
  <c r="D37" i="9"/>
  <c r="D17" i="9"/>
  <c r="D18" i="9"/>
  <c r="D19" i="9"/>
  <c r="D20" i="9"/>
  <c r="D21" i="9"/>
  <c r="D22" i="9"/>
  <c r="D23" i="9"/>
  <c r="D24" i="9"/>
  <c r="D25" i="9"/>
  <c r="D26" i="9"/>
  <c r="D27" i="9"/>
  <c r="D28" i="9"/>
  <c r="D29" i="9"/>
  <c r="D30" i="9"/>
  <c r="D31" i="9"/>
  <c r="D16" i="9"/>
  <c r="L17" i="9"/>
  <c r="L18" i="9"/>
  <c r="L19" i="9"/>
  <c r="L20" i="9"/>
  <c r="L21" i="9"/>
  <c r="L22" i="9"/>
  <c r="L23" i="9"/>
  <c r="L24" i="9"/>
  <c r="L25" i="9"/>
  <c r="L26" i="9"/>
  <c r="L27" i="9"/>
  <c r="L28" i="9"/>
  <c r="L29" i="9"/>
  <c r="L30" i="9"/>
  <c r="L31" i="9"/>
  <c r="L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16" i="9"/>
  <c r="M84" i="9" l="1"/>
  <c r="N76" i="9"/>
  <c r="N89" i="9"/>
  <c r="M74" i="9"/>
  <c r="N87" i="9"/>
  <c r="H37" i="9"/>
  <c r="N81" i="9"/>
  <c r="M89" i="9"/>
  <c r="I62" i="9"/>
  <c r="I47" i="9"/>
  <c r="H50" i="9"/>
  <c r="I72" i="9"/>
  <c r="H87" i="9"/>
  <c r="M87" i="9"/>
  <c r="M93" i="9"/>
  <c r="N93" i="9"/>
  <c r="H44" i="9"/>
  <c r="I81" i="9"/>
  <c r="M78" i="9"/>
  <c r="I59" i="9"/>
  <c r="M81" i="9"/>
  <c r="N72" i="9"/>
  <c r="I84" i="9"/>
  <c r="I76" i="9"/>
  <c r="I89" i="9"/>
  <c r="N26" i="9"/>
  <c r="N18" i="9"/>
  <c r="H91" i="9"/>
  <c r="I56" i="9"/>
  <c r="N74" i="9"/>
  <c r="N84" i="9"/>
  <c r="H18" i="9"/>
  <c r="M26" i="9"/>
  <c r="M18" i="9"/>
  <c r="M76" i="9"/>
  <c r="H62" i="9"/>
  <c r="I74" i="9"/>
  <c r="I50" i="9"/>
  <c r="I91" i="9"/>
  <c r="M72" i="9"/>
  <c r="I65" i="9"/>
  <c r="I87" i="9"/>
  <c r="N30" i="9"/>
  <c r="N22" i="9"/>
  <c r="M30" i="9"/>
  <c r="I53" i="9"/>
  <c r="H84" i="9"/>
  <c r="I78" i="9"/>
  <c r="H59" i="9"/>
  <c r="H76" i="9"/>
  <c r="H78" i="9"/>
  <c r="I37" i="9"/>
  <c r="I44" i="9"/>
  <c r="H56" i="9"/>
  <c r="I41" i="9"/>
  <c r="H47" i="9"/>
  <c r="H16" i="9"/>
  <c r="I24" i="9"/>
  <c r="N24" i="9"/>
  <c r="H30" i="9"/>
  <c r="H22" i="9"/>
  <c r="M22" i="9"/>
  <c r="H72" i="9"/>
  <c r="H89" i="9"/>
  <c r="H81" i="9"/>
  <c r="N16" i="9"/>
  <c r="H74" i="9"/>
  <c r="H41" i="9"/>
  <c r="H53" i="9"/>
  <c r="H65" i="9"/>
  <c r="H93" i="9"/>
  <c r="N28" i="9"/>
  <c r="N20" i="9"/>
  <c r="H26" i="9"/>
  <c r="M20" i="9"/>
  <c r="M28" i="9"/>
  <c r="M16" i="9"/>
  <c r="M24" i="9"/>
  <c r="H20" i="9"/>
  <c r="I30" i="9"/>
  <c r="I22" i="9"/>
  <c r="H28" i="9"/>
  <c r="I16" i="9"/>
  <c r="H24" i="9"/>
  <c r="I28" i="9"/>
  <c r="I20" i="9"/>
  <c r="I26" i="9"/>
  <c r="I18" i="9"/>
  <c r="N7" i="9" l="1"/>
  <c r="N8" i="9"/>
  <c r="N6" i="9"/>
  <c r="F7" i="9"/>
  <c r="F8" i="9"/>
  <c r="F6" i="9"/>
  <c r="H52" i="8" l="1"/>
  <c r="H53" i="8"/>
  <c r="H54" i="8"/>
  <c r="H55" i="8"/>
  <c r="H56" i="8"/>
  <c r="H57" i="8"/>
  <c r="H58" i="8"/>
  <c r="H59" i="8"/>
  <c r="H60" i="8"/>
  <c r="H61" i="8"/>
  <c r="H62" i="8"/>
  <c r="H63" i="8"/>
  <c r="H64" i="8"/>
  <c r="H65" i="8"/>
  <c r="H66" i="8"/>
  <c r="H67" i="8"/>
  <c r="H68" i="8"/>
  <c r="H69" i="8"/>
  <c r="H70" i="8"/>
  <c r="H71" i="8"/>
  <c r="H72" i="8"/>
  <c r="H73" i="8"/>
  <c r="H74" i="8"/>
  <c r="K52" i="8"/>
  <c r="K53" i="8"/>
  <c r="K54" i="8"/>
  <c r="K55" i="8"/>
  <c r="K56" i="8"/>
  <c r="K57" i="8"/>
  <c r="K58" i="8"/>
  <c r="K59" i="8"/>
  <c r="K60" i="8"/>
  <c r="K61" i="8"/>
  <c r="K62" i="8"/>
  <c r="K63" i="8"/>
  <c r="K64" i="8"/>
  <c r="K65" i="8"/>
  <c r="K66" i="8"/>
  <c r="K67" i="8"/>
  <c r="K68" i="8"/>
  <c r="K69" i="8"/>
  <c r="K70" i="8"/>
  <c r="K71" i="8"/>
  <c r="O71" i="8" s="1"/>
  <c r="K72" i="8"/>
  <c r="K73" i="8"/>
  <c r="K74" i="8"/>
  <c r="M52" i="8"/>
  <c r="N52" i="8" s="1"/>
  <c r="M53" i="8"/>
  <c r="M54" i="8"/>
  <c r="N54" i="8" s="1"/>
  <c r="M55" i="8"/>
  <c r="N55" i="8" s="1"/>
  <c r="M56" i="8"/>
  <c r="N56" i="8" s="1"/>
  <c r="M57" i="8"/>
  <c r="N57" i="8" s="1"/>
  <c r="M58" i="8"/>
  <c r="N58" i="8" s="1"/>
  <c r="M59" i="8"/>
  <c r="O59" i="8" s="1"/>
  <c r="M60" i="8"/>
  <c r="M61" i="8"/>
  <c r="M62" i="8"/>
  <c r="M63" i="8"/>
  <c r="N63" i="8" s="1"/>
  <c r="M64" i="8"/>
  <c r="O64" i="8" s="1"/>
  <c r="M65" i="8"/>
  <c r="N65" i="8" s="1"/>
  <c r="M66" i="8"/>
  <c r="N66" i="8" s="1"/>
  <c r="M67" i="8"/>
  <c r="O67" i="8" s="1"/>
  <c r="M68" i="8"/>
  <c r="N68" i="8" s="1"/>
  <c r="M69" i="8"/>
  <c r="M70" i="8"/>
  <c r="N70" i="8" s="1"/>
  <c r="M71" i="8"/>
  <c r="M72" i="8"/>
  <c r="N72" i="8" s="1"/>
  <c r="M73" i="8"/>
  <c r="M74" i="8"/>
  <c r="N74" i="8" s="1"/>
  <c r="N53" i="8"/>
  <c r="N61" i="8"/>
  <c r="N62" i="8"/>
  <c r="N69" i="8"/>
  <c r="N71" i="8"/>
  <c r="N73" i="8"/>
  <c r="Q52" i="8"/>
  <c r="Q53" i="8"/>
  <c r="Q54" i="8"/>
  <c r="Q55" i="8"/>
  <c r="Q56" i="8"/>
  <c r="Q57" i="8"/>
  <c r="Q58" i="8"/>
  <c r="Q59" i="8"/>
  <c r="Q60" i="8"/>
  <c r="Q61" i="8"/>
  <c r="Q62" i="8"/>
  <c r="Q63" i="8"/>
  <c r="Q64" i="8"/>
  <c r="Q65" i="8"/>
  <c r="Q66" i="8"/>
  <c r="Q67" i="8"/>
  <c r="Q68" i="8"/>
  <c r="Q69" i="8"/>
  <c r="Q70" i="8"/>
  <c r="Q71" i="8"/>
  <c r="Q72" i="8"/>
  <c r="Q73" i="8"/>
  <c r="Q74" i="8"/>
  <c r="S52" i="8"/>
  <c r="U52" i="8" s="1"/>
  <c r="S53" i="8"/>
  <c r="U53" i="8" s="1"/>
  <c r="S54" i="8"/>
  <c r="T54" i="8" s="1"/>
  <c r="S55" i="8"/>
  <c r="S56" i="8"/>
  <c r="T56" i="8" s="1"/>
  <c r="S57" i="8"/>
  <c r="T57" i="8" s="1"/>
  <c r="S58" i="8"/>
  <c r="T58" i="8" s="1"/>
  <c r="S59" i="8"/>
  <c r="T59" i="8" s="1"/>
  <c r="S60" i="8"/>
  <c r="U60" i="8" s="1"/>
  <c r="S61" i="8"/>
  <c r="U61" i="8" s="1"/>
  <c r="S62" i="8"/>
  <c r="T62" i="8" s="1"/>
  <c r="S63" i="8"/>
  <c r="S64" i="8"/>
  <c r="T64" i="8" s="1"/>
  <c r="S65" i="8"/>
  <c r="T65" i="8" s="1"/>
  <c r="S66" i="8"/>
  <c r="S67" i="8"/>
  <c r="T67" i="8" s="1"/>
  <c r="S68" i="8"/>
  <c r="T68" i="8" s="1"/>
  <c r="S69" i="8"/>
  <c r="U69" i="8" s="1"/>
  <c r="S70" i="8"/>
  <c r="T70" i="8" s="1"/>
  <c r="S71" i="8"/>
  <c r="S72" i="8"/>
  <c r="T72" i="8" s="1"/>
  <c r="S73" i="8"/>
  <c r="T73" i="8" s="1"/>
  <c r="S74" i="8"/>
  <c r="T74" i="8" s="1"/>
  <c r="T53" i="8"/>
  <c r="K32" i="8"/>
  <c r="K33" i="8"/>
  <c r="K34" i="8"/>
  <c r="K35" i="8"/>
  <c r="K36" i="8"/>
  <c r="K37" i="8"/>
  <c r="K38" i="8"/>
  <c r="K39" i="8"/>
  <c r="K40" i="8"/>
  <c r="K41" i="8"/>
  <c r="H51" i="8"/>
  <c r="K51" i="8"/>
  <c r="M51" i="8"/>
  <c r="N51" i="8" s="1"/>
  <c r="Q51" i="8"/>
  <c r="S51" i="8"/>
  <c r="T51" i="8" s="1"/>
  <c r="O55" i="8" l="1"/>
  <c r="U74" i="8"/>
  <c r="U58" i="8"/>
  <c r="U73" i="8"/>
  <c r="U65" i="8"/>
  <c r="T69" i="8"/>
  <c r="U67" i="8"/>
  <c r="U59" i="8"/>
  <c r="N64" i="8"/>
  <c r="O69" i="8"/>
  <c r="O53" i="8"/>
  <c r="O73" i="8"/>
  <c r="O57" i="8"/>
  <c r="O70" i="8"/>
  <c r="O62" i="8"/>
  <c r="O54" i="8"/>
  <c r="O74" i="8"/>
  <c r="O66" i="8"/>
  <c r="O58" i="8"/>
  <c r="O56" i="8"/>
  <c r="O63" i="8"/>
  <c r="O61" i="8"/>
  <c r="U57" i="8"/>
  <c r="U66" i="8"/>
  <c r="U68" i="8"/>
  <c r="T66" i="8"/>
  <c r="T52" i="8"/>
  <c r="O72" i="8"/>
  <c r="T61" i="8"/>
  <c r="U71" i="8"/>
  <c r="U63" i="8"/>
  <c r="U55" i="8"/>
  <c r="U70" i="8"/>
  <c r="U62" i="8"/>
  <c r="U54" i="8"/>
  <c r="O65" i="8"/>
  <c r="T60" i="8"/>
  <c r="O60" i="8"/>
  <c r="N60" i="8"/>
  <c r="U72" i="8"/>
  <c r="U64" i="8"/>
  <c r="U56" i="8"/>
  <c r="T71" i="8"/>
  <c r="T63" i="8"/>
  <c r="T55" i="8"/>
  <c r="O68" i="8"/>
  <c r="O52" i="8"/>
  <c r="N67" i="8"/>
  <c r="N59" i="8"/>
  <c r="U51" i="8"/>
  <c r="O51" i="8"/>
  <c r="H46" i="8" l="1"/>
  <c r="H47" i="8"/>
  <c r="H48" i="8"/>
  <c r="H49" i="8"/>
  <c r="H50" i="8"/>
  <c r="K46" i="8"/>
  <c r="K47" i="8"/>
  <c r="K48" i="8"/>
  <c r="K49" i="8"/>
  <c r="K50" i="8"/>
  <c r="M46" i="8"/>
  <c r="N46" i="8" s="1"/>
  <c r="M47" i="8"/>
  <c r="N47" i="8" s="1"/>
  <c r="M48" i="8"/>
  <c r="N48" i="8" s="1"/>
  <c r="M49" i="8"/>
  <c r="N49" i="8" s="1"/>
  <c r="M50" i="8"/>
  <c r="Q46" i="8"/>
  <c r="Q47" i="8"/>
  <c r="Q48" i="8"/>
  <c r="Q49" i="8"/>
  <c r="Q50" i="8"/>
  <c r="S46" i="8"/>
  <c r="S47" i="8"/>
  <c r="S48" i="8"/>
  <c r="T48" i="8" s="1"/>
  <c r="S49" i="8"/>
  <c r="T49" i="8" s="1"/>
  <c r="S50" i="8"/>
  <c r="T50" i="8" s="1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K21" i="8"/>
  <c r="K22" i="8"/>
  <c r="K23" i="8"/>
  <c r="K24" i="8"/>
  <c r="K25" i="8"/>
  <c r="K26" i="8"/>
  <c r="K27" i="8"/>
  <c r="K28" i="8"/>
  <c r="K29" i="8"/>
  <c r="K30" i="8"/>
  <c r="K31" i="8"/>
  <c r="K42" i="8"/>
  <c r="K43" i="8"/>
  <c r="K44" i="8"/>
  <c r="K45" i="8"/>
  <c r="M21" i="8"/>
  <c r="N21" i="8" s="1"/>
  <c r="M22" i="8"/>
  <c r="N22" i="8" s="1"/>
  <c r="M23" i="8"/>
  <c r="N23" i="8" s="1"/>
  <c r="M24" i="8"/>
  <c r="N24" i="8" s="1"/>
  <c r="M25" i="8"/>
  <c r="M26" i="8"/>
  <c r="N26" i="8" s="1"/>
  <c r="M27" i="8"/>
  <c r="N27" i="8" s="1"/>
  <c r="M28" i="8"/>
  <c r="N28" i="8" s="1"/>
  <c r="M29" i="8"/>
  <c r="M30" i="8"/>
  <c r="N30" i="8" s="1"/>
  <c r="M31" i="8"/>
  <c r="N31" i="8" s="1"/>
  <c r="M32" i="8"/>
  <c r="N32" i="8" s="1"/>
  <c r="M33" i="8"/>
  <c r="N33" i="8" s="1"/>
  <c r="M34" i="8"/>
  <c r="N34" i="8" s="1"/>
  <c r="M35" i="8"/>
  <c r="M36" i="8"/>
  <c r="N36" i="8" s="1"/>
  <c r="M37" i="8"/>
  <c r="N37" i="8" s="1"/>
  <c r="M38" i="8"/>
  <c r="O38" i="8" s="1"/>
  <c r="M39" i="8"/>
  <c r="N39" i="8" s="1"/>
  <c r="M40" i="8"/>
  <c r="N40" i="8" s="1"/>
  <c r="M41" i="8"/>
  <c r="N41" i="8" s="1"/>
  <c r="M42" i="8"/>
  <c r="N42" i="8" s="1"/>
  <c r="M43" i="8"/>
  <c r="N43" i="8" s="1"/>
  <c r="M44" i="8"/>
  <c r="N44" i="8" s="1"/>
  <c r="M45" i="8"/>
  <c r="Q21" i="8"/>
  <c r="Q22" i="8"/>
  <c r="Q23" i="8"/>
  <c r="Q24" i="8"/>
  <c r="Q25" i="8"/>
  <c r="Q26" i="8"/>
  <c r="Q27" i="8"/>
  <c r="Q28" i="8"/>
  <c r="Q29" i="8"/>
  <c r="Q30" i="8"/>
  <c r="Q31" i="8"/>
  <c r="Q32" i="8"/>
  <c r="Q33" i="8"/>
  <c r="Q34" i="8"/>
  <c r="Q35" i="8"/>
  <c r="Q36" i="8"/>
  <c r="Q37" i="8"/>
  <c r="Q38" i="8"/>
  <c r="Q39" i="8"/>
  <c r="Q40" i="8"/>
  <c r="Q41" i="8"/>
  <c r="Q42" i="8"/>
  <c r="Q43" i="8"/>
  <c r="Q44" i="8"/>
  <c r="Q45" i="8"/>
  <c r="S21" i="8"/>
  <c r="T21" i="8" s="1"/>
  <c r="S22" i="8"/>
  <c r="S23" i="8"/>
  <c r="T23" i="8" s="1"/>
  <c r="S24" i="8"/>
  <c r="T24" i="8" s="1"/>
  <c r="S25" i="8"/>
  <c r="S26" i="8"/>
  <c r="T26" i="8" s="1"/>
  <c r="S27" i="8"/>
  <c r="T27" i="8" s="1"/>
  <c r="S28" i="8"/>
  <c r="T28" i="8" s="1"/>
  <c r="S29" i="8"/>
  <c r="S30" i="8"/>
  <c r="T30" i="8" s="1"/>
  <c r="S31" i="8"/>
  <c r="T31" i="8" s="1"/>
  <c r="S32" i="8"/>
  <c r="T32" i="8" s="1"/>
  <c r="S33" i="8"/>
  <c r="S34" i="8"/>
  <c r="S35" i="8"/>
  <c r="T35" i="8" s="1"/>
  <c r="S36" i="8"/>
  <c r="T36" i="8" s="1"/>
  <c r="S37" i="8"/>
  <c r="T37" i="8" s="1"/>
  <c r="S38" i="8"/>
  <c r="T38" i="8" s="1"/>
  <c r="S39" i="8"/>
  <c r="T39" i="8" s="1"/>
  <c r="S40" i="8"/>
  <c r="T40" i="8" s="1"/>
  <c r="S41" i="8"/>
  <c r="T41" i="8" s="1"/>
  <c r="S42" i="8"/>
  <c r="T42" i="8" s="1"/>
  <c r="S43" i="8"/>
  <c r="T43" i="8" s="1"/>
  <c r="S44" i="8"/>
  <c r="T44" i="8" s="1"/>
  <c r="S45" i="8"/>
  <c r="T45" i="8" s="1"/>
  <c r="T22" i="8"/>
  <c r="O25" i="8" l="1"/>
  <c r="O47" i="8"/>
  <c r="U46" i="8"/>
  <c r="U29" i="8"/>
  <c r="U30" i="8"/>
  <c r="U39" i="8"/>
  <c r="O43" i="8"/>
  <c r="O46" i="8"/>
  <c r="U38" i="8"/>
  <c r="O33" i="8"/>
  <c r="N38" i="8"/>
  <c r="O40" i="8"/>
  <c r="U23" i="8"/>
  <c r="U31" i="8"/>
  <c r="O30" i="8"/>
  <c r="O29" i="8"/>
  <c r="U22" i="8"/>
  <c r="O22" i="8"/>
  <c r="U45" i="8"/>
  <c r="O42" i="8"/>
  <c r="O34" i="8"/>
  <c r="O26" i="8"/>
  <c r="O41" i="8"/>
  <c r="N25" i="8"/>
  <c r="U33" i="8"/>
  <c r="U25" i="8"/>
  <c r="U42" i="8"/>
  <c r="T29" i="8"/>
  <c r="U40" i="8"/>
  <c r="N29" i="8"/>
  <c r="O49" i="8"/>
  <c r="O44" i="8"/>
  <c r="O48" i="8"/>
  <c r="U21" i="8"/>
  <c r="T25" i="8"/>
  <c r="U48" i="8"/>
  <c r="U41" i="8"/>
  <c r="U32" i="8"/>
  <c r="U37" i="8"/>
  <c r="U47" i="8"/>
  <c r="O35" i="8"/>
  <c r="O27" i="8"/>
  <c r="O45" i="8"/>
  <c r="O50" i="8"/>
  <c r="U50" i="8"/>
  <c r="U49" i="8"/>
  <c r="U34" i="8"/>
  <c r="O28" i="8"/>
  <c r="U24" i="8"/>
  <c r="T34" i="8"/>
  <c r="T33" i="8"/>
  <c r="N35" i="8"/>
  <c r="T47" i="8"/>
  <c r="U26" i="8"/>
  <c r="T46" i="8"/>
  <c r="N50" i="8"/>
  <c r="O37" i="8"/>
  <c r="N45" i="8"/>
  <c r="O36" i="8"/>
  <c r="O32" i="8"/>
  <c r="O24" i="8"/>
  <c r="O21" i="8"/>
  <c r="U44" i="8"/>
  <c r="U36" i="8"/>
  <c r="U28" i="8"/>
  <c r="U43" i="8"/>
  <c r="U35" i="8"/>
  <c r="U27" i="8"/>
  <c r="O39" i="8"/>
  <c r="O31" i="8"/>
  <c r="O23" i="8"/>
  <c r="W21" i="8" l="1"/>
  <c r="X21" i="8"/>
  <c r="Y21" i="8"/>
  <c r="Z21" i="8"/>
  <c r="H7" i="8" l="1"/>
  <c r="H8" i="8"/>
  <c r="H9" i="8"/>
  <c r="H10" i="8"/>
  <c r="H11" i="8"/>
  <c r="H12" i="8"/>
  <c r="H13" i="8"/>
  <c r="H14" i="8"/>
  <c r="H15" i="8"/>
  <c r="H16" i="8"/>
  <c r="H17" i="8"/>
  <c r="H18" i="8"/>
  <c r="H19" i="8"/>
  <c r="H20" i="8"/>
  <c r="K7" i="8"/>
  <c r="K8" i="8"/>
  <c r="K9" i="8"/>
  <c r="K10" i="8"/>
  <c r="K11" i="8"/>
  <c r="K12" i="8"/>
  <c r="K13" i="8"/>
  <c r="K14" i="8"/>
  <c r="K15" i="8"/>
  <c r="K16" i="8"/>
  <c r="K17" i="8"/>
  <c r="K18" i="8"/>
  <c r="K19" i="8"/>
  <c r="K20" i="8"/>
  <c r="M7" i="8"/>
  <c r="M8" i="8"/>
  <c r="N8" i="8" s="1"/>
  <c r="M9" i="8"/>
  <c r="N9" i="8" s="1"/>
  <c r="M10" i="8"/>
  <c r="M11" i="8"/>
  <c r="N11" i="8" s="1"/>
  <c r="M12" i="8"/>
  <c r="N12" i="8" s="1"/>
  <c r="M13" i="8"/>
  <c r="N13" i="8" s="1"/>
  <c r="M14" i="8"/>
  <c r="N14" i="8" s="1"/>
  <c r="M15" i="8"/>
  <c r="M16" i="8"/>
  <c r="N16" i="8" s="1"/>
  <c r="M17" i="8"/>
  <c r="N17" i="8" s="1"/>
  <c r="M18" i="8"/>
  <c r="M19" i="8"/>
  <c r="N19" i="8" s="1"/>
  <c r="M20" i="8"/>
  <c r="N20" i="8" s="1"/>
  <c r="Q7" i="8"/>
  <c r="Q8" i="8"/>
  <c r="Q9" i="8"/>
  <c r="Q10" i="8"/>
  <c r="Q11" i="8"/>
  <c r="Q12" i="8"/>
  <c r="Q13" i="8"/>
  <c r="Q14" i="8"/>
  <c r="Q15" i="8"/>
  <c r="Q16" i="8"/>
  <c r="Q17" i="8"/>
  <c r="Q18" i="8"/>
  <c r="Q19" i="8"/>
  <c r="Q20" i="8"/>
  <c r="S7" i="8"/>
  <c r="S8" i="8"/>
  <c r="T8" i="8" s="1"/>
  <c r="S9" i="8"/>
  <c r="S10" i="8"/>
  <c r="S11" i="8"/>
  <c r="T11" i="8" s="1"/>
  <c r="S12" i="8"/>
  <c r="T12" i="8" s="1"/>
  <c r="S13" i="8"/>
  <c r="T13" i="8" s="1"/>
  <c r="S14" i="8"/>
  <c r="T14" i="8" s="1"/>
  <c r="S15" i="8"/>
  <c r="S16" i="8"/>
  <c r="T16" i="8" s="1"/>
  <c r="S17" i="8"/>
  <c r="S18" i="8"/>
  <c r="S19" i="8"/>
  <c r="T19" i="8" s="1"/>
  <c r="S20" i="8"/>
  <c r="H6" i="8"/>
  <c r="K6" i="8"/>
  <c r="M6" i="8"/>
  <c r="N6" i="8" s="1"/>
  <c r="Q6" i="8"/>
  <c r="S6" i="8"/>
  <c r="T6" i="8" s="1"/>
  <c r="U20" i="8" l="1"/>
  <c r="T20" i="8"/>
  <c r="U19" i="8"/>
  <c r="U16" i="8"/>
  <c r="U14" i="8"/>
  <c r="U13" i="8"/>
  <c r="U12" i="8"/>
  <c r="U11" i="8"/>
  <c r="U8" i="8"/>
  <c r="O20" i="8"/>
  <c r="O19" i="8"/>
  <c r="O16" i="8"/>
  <c r="O14" i="8"/>
  <c r="O13" i="8"/>
  <c r="O12" i="8"/>
  <c r="O11" i="8"/>
  <c r="O8" i="8"/>
  <c r="O18" i="8"/>
  <c r="U18" i="8"/>
  <c r="U17" i="8"/>
  <c r="O15" i="8"/>
  <c r="U15" i="8"/>
  <c r="O10" i="8"/>
  <c r="U10" i="8"/>
  <c r="U9" i="8"/>
  <c r="U7" i="8"/>
  <c r="O7" i="8"/>
  <c r="T18" i="8"/>
  <c r="T10" i="8"/>
  <c r="N18" i="8"/>
  <c r="N10" i="8"/>
  <c r="T17" i="8"/>
  <c r="T9" i="8"/>
  <c r="T15" i="8"/>
  <c r="T7" i="8"/>
  <c r="O17" i="8"/>
  <c r="O9" i="8"/>
  <c r="N15" i="8"/>
  <c r="N7" i="8"/>
  <c r="U6" i="8"/>
  <c r="O6" i="8"/>
  <c r="Y15" i="8" l="1"/>
  <c r="Z15" i="8"/>
  <c r="W13" i="8"/>
  <c r="X13" i="8"/>
  <c r="Y13" i="8"/>
  <c r="Z13" i="8"/>
  <c r="Z11" i="8"/>
  <c r="Y11" i="8"/>
  <c r="X7" i="8"/>
  <c r="W7" i="8"/>
  <c r="X19" i="8"/>
  <c r="W19" i="8"/>
  <c r="W15" i="8"/>
  <c r="X15" i="8"/>
  <c r="W17" i="8"/>
  <c r="X17" i="8"/>
  <c r="Y17" i="8"/>
  <c r="Z17" i="8"/>
  <c r="Y7" i="8"/>
  <c r="Z7" i="8"/>
  <c r="X11" i="8"/>
  <c r="W11" i="8"/>
  <c r="W9" i="8"/>
  <c r="X9" i="8"/>
  <c r="Y9" i="8"/>
  <c r="Z9" i="8"/>
  <c r="Z19" i="8"/>
  <c r="Y19" i="8"/>
  <c r="H5" i="8"/>
  <c r="K5" i="8"/>
  <c r="M5" i="8"/>
  <c r="N5" i="8" s="1"/>
  <c r="Q5" i="8"/>
  <c r="S5" i="8"/>
  <c r="O5" i="8" l="1"/>
  <c r="U5" i="8"/>
  <c r="T5" i="8"/>
  <c r="Z5" i="8" l="1"/>
  <c r="Y5" i="8"/>
  <c r="W5" i="8"/>
  <c r="X5" i="8"/>
</calcChain>
</file>

<file path=xl/sharedStrings.xml><?xml version="1.0" encoding="utf-8"?>
<sst xmlns="http://schemas.openxmlformats.org/spreadsheetml/2006/main" count="367" uniqueCount="219">
  <si>
    <t>flow rate</t>
  </si>
  <si>
    <t>Formaldehyde</t>
  </si>
  <si>
    <t>Formic acid</t>
  </si>
  <si>
    <t>Faraday</t>
  </si>
  <si>
    <t>C/mol</t>
  </si>
  <si>
    <t>C = A*s</t>
  </si>
  <si>
    <t>F</t>
  </si>
  <si>
    <t>M(F)</t>
  </si>
  <si>
    <t>g/mol</t>
  </si>
  <si>
    <t>FA</t>
  </si>
  <si>
    <t>M(FA)</t>
  </si>
  <si>
    <t>z F</t>
  </si>
  <si>
    <t>z FA</t>
  </si>
  <si>
    <t>DK-LW-CP_02</t>
  </si>
  <si>
    <t>DK-LW-CP_electrode_check</t>
  </si>
  <si>
    <t>concentration</t>
  </si>
  <si>
    <t>Experiment</t>
  </si>
  <si>
    <t>mol/L</t>
  </si>
  <si>
    <t>mL/min</t>
  </si>
  <si>
    <t>cm^2</t>
  </si>
  <si>
    <t>mA</t>
  </si>
  <si>
    <t>mA/cm^2</t>
  </si>
  <si>
    <t>s</t>
  </si>
  <si>
    <t>mg/L</t>
  </si>
  <si>
    <t>mg</t>
  </si>
  <si>
    <t>%</t>
  </si>
  <si>
    <t>name</t>
  </si>
  <si>
    <t>electrolyte</t>
  </si>
  <si>
    <t>volume after exp</t>
  </si>
  <si>
    <t>mL</t>
  </si>
  <si>
    <t>surface area</t>
  </si>
  <si>
    <t>current</t>
  </si>
  <si>
    <t>current density</t>
  </si>
  <si>
    <t>time</t>
  </si>
  <si>
    <t>F Produced (concentration)</t>
  </si>
  <si>
    <t>F initial</t>
  </si>
  <si>
    <t>Formaldehyd (F)</t>
  </si>
  <si>
    <t>Formic acid (FA)</t>
  </si>
  <si>
    <t>F theoretical</t>
  </si>
  <si>
    <t>F measured</t>
  </si>
  <si>
    <t>F FE</t>
  </si>
  <si>
    <t>FA initial</t>
  </si>
  <si>
    <t>FA theoretical</t>
  </si>
  <si>
    <t>FA measured</t>
  </si>
  <si>
    <t>FA produced (concentration)</t>
  </si>
  <si>
    <t>FA produced (total)</t>
  </si>
  <si>
    <t>FA FE</t>
  </si>
  <si>
    <t>e-chem measurement</t>
  </si>
  <si>
    <t>F Produced (amount)</t>
  </si>
  <si>
    <t>DK-LW-CP_01</t>
  </si>
  <si>
    <t>F1</t>
  </si>
  <si>
    <t>DK-LW-CP_04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</si>
  <si>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</si>
  <si>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</si>
  <si>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</si>
  <si>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</si>
  <si>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</si>
  <si>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</si>
  <si>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</si>
  <si>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</si>
  <si>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</si>
  <si>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</si>
  <si>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</si>
  <si>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F13</t>
  </si>
  <si>
    <t>F14</t>
  </si>
  <si>
    <t>F15</t>
  </si>
  <si>
    <t>F16</t>
  </si>
  <si>
    <t>DK-LW-CP_05</t>
  </si>
  <si>
    <t>DK-LW-CP_06_redo</t>
  </si>
  <si>
    <t>DK-LW-CP_07</t>
  </si>
  <si>
    <t>DK-LW-CP_15</t>
  </si>
  <si>
    <t>DK-LW-CP_10</t>
  </si>
  <si>
    <t>DK-LW-CP_08</t>
  </si>
  <si>
    <t>DK-LW-CP_11</t>
  </si>
  <si>
    <t>DK-LW-CP_12</t>
  </si>
  <si>
    <t>DK-LW-CP_09</t>
  </si>
  <si>
    <t>DK-LW-CP_13</t>
  </si>
  <si>
    <t>DK-LW-CP_14</t>
  </si>
  <si>
    <t>DK-LW-CP_16</t>
  </si>
  <si>
    <t>.dta</t>
  </si>
  <si>
    <t>Average</t>
  </si>
  <si>
    <t>Formaldehyde FE</t>
  </si>
  <si>
    <t>standard diviation</t>
  </si>
  <si>
    <t>Formic Acid FE</t>
  </si>
  <si>
    <t>F1 + F2</t>
  </si>
  <si>
    <t>F3 + F4</t>
  </si>
  <si>
    <t>F5 + F6</t>
  </si>
  <si>
    <t>F7 +F8</t>
  </si>
  <si>
    <t>F9 + F10</t>
  </si>
  <si>
    <t>F11 + F12</t>
  </si>
  <si>
    <t>F13 + F14</t>
  </si>
  <si>
    <t>F17</t>
  </si>
  <si>
    <t>F18</t>
  </si>
  <si>
    <t>F19</t>
  </si>
  <si>
    <t>F20</t>
  </si>
  <si>
    <t>F21</t>
  </si>
  <si>
    <t>F22</t>
  </si>
  <si>
    <t>F23</t>
  </si>
  <si>
    <t>F24</t>
  </si>
  <si>
    <t>F25</t>
  </si>
  <si>
    <t>F26</t>
  </si>
  <si>
    <t>F27</t>
  </si>
  <si>
    <t>F28</t>
  </si>
  <si>
    <t>F29</t>
  </si>
  <si>
    <t>F30</t>
  </si>
  <si>
    <t>F31</t>
  </si>
  <si>
    <t>F32</t>
  </si>
  <si>
    <t>F33</t>
  </si>
  <si>
    <t>F34</t>
  </si>
  <si>
    <t>F35</t>
  </si>
  <si>
    <t>F36</t>
  </si>
  <si>
    <t>F37</t>
  </si>
  <si>
    <t>F38</t>
  </si>
  <si>
    <t>F39</t>
  </si>
  <si>
    <t>F40</t>
  </si>
  <si>
    <t>F41</t>
  </si>
  <si>
    <t>F42</t>
  </si>
  <si>
    <t>F43</t>
  </si>
  <si>
    <t>F44</t>
  </si>
  <si>
    <t>F45</t>
  </si>
  <si>
    <t>F46</t>
  </si>
  <si>
    <t>F47</t>
  </si>
  <si>
    <t>F15+F16</t>
  </si>
  <si>
    <t>F48</t>
  </si>
  <si>
    <t>F49</t>
  </si>
  <si>
    <t>F50</t>
  </si>
  <si>
    <t>F51</t>
  </si>
  <si>
    <t>F52</t>
  </si>
  <si>
    <t>F53</t>
  </si>
  <si>
    <t>F54</t>
  </si>
  <si>
    <t>F55</t>
  </si>
  <si>
    <t>F56</t>
  </si>
  <si>
    <t>F57</t>
  </si>
  <si>
    <t>F58</t>
  </si>
  <si>
    <t>F59</t>
  </si>
  <si>
    <t>F60</t>
  </si>
  <si>
    <t>F61</t>
  </si>
  <si>
    <t>F62</t>
  </si>
  <si>
    <t>F63</t>
  </si>
  <si>
    <t>F64</t>
  </si>
  <si>
    <t>F65</t>
  </si>
  <si>
    <t>F66</t>
  </si>
  <si>
    <t>F67</t>
  </si>
  <si>
    <t>F68</t>
  </si>
  <si>
    <t>F69</t>
  </si>
  <si>
    <t>F70</t>
  </si>
  <si>
    <t>20220804_7CP_100mlmin_0.1MNaOMe_120mA_FS_JR</t>
  </si>
  <si>
    <t>20220805_11CP_100mlmin_0.1MNaOMe_120mA_FS_JR</t>
  </si>
  <si>
    <t>20220913_01_CP_100mlmin_0,1M_NaOMe_240mA_FS_JR</t>
  </si>
  <si>
    <t>20220913_02_CP_100mlmin_0,1M_NaOMe_360mA_FS_JR</t>
  </si>
  <si>
    <t>20220913_03_CP_100mlmin_0,1M_NaOMe_480mA_FS_JR</t>
  </si>
  <si>
    <t>20220913_04_CP_100mlmin_0,1M_NaOMe_600mA_FS_JR</t>
  </si>
  <si>
    <t>20220913_05_CP_100mlmin_0,1M_NaOMe_720mA_FS_AM_3</t>
  </si>
  <si>
    <t>20220913_06_CP_100mlmin_0,1M_NaOMe_840mA_FS_AM</t>
  </si>
  <si>
    <t>20220916_07_CP_100mlmin_0,1M_NaOMe_960mA_FS</t>
  </si>
  <si>
    <t>20220916_08_CP_100mlmin_0,1M_NaOMe_1080mA_FS</t>
  </si>
  <si>
    <t>20220916_09_CP_100mlmin_0,1M_NaOMe_1200mA_FS</t>
  </si>
  <si>
    <t>20221205_FS_EL_01_CP_NaOMe_0_1M_120mA</t>
  </si>
  <si>
    <t>20221206_FS_EL_01_CP_NaOMe_0_1M_240mA</t>
  </si>
  <si>
    <t>20221206_FS_EL_01_CP_NaOMe_0_1M_360mA</t>
  </si>
  <si>
    <t>20221214_FS_EL_01_CP_NaOMe_0_1M_480mA</t>
  </si>
  <si>
    <t>20221214_FS_EL_01_CP_NaOMe_0_1M_600mA</t>
  </si>
  <si>
    <t>20221214_FS_EL_01_CP_NaOMe_0_1M_720mA</t>
  </si>
  <si>
    <t>20221214_FS_EL_01_CP_NaOMe_0_1M_840mA</t>
  </si>
  <si>
    <t>20221214_FS_EL_01_CP_NaOMe_0_1M_960mA</t>
  </si>
  <si>
    <t>20221214_FS_EL_01_CP_NaOMe_0_1M_1080mA</t>
  </si>
  <si>
    <t>20221214_FS_EL_01_CP_NaOMe_0_1M_1200mA</t>
  </si>
  <si>
    <t>20230106_FS_EL_06_CP_NaOMe_0_1M_120mA_300</t>
  </si>
  <si>
    <t>20230106_FS_EL_06_CP_NaOMe_0_1M_240mA_100</t>
  </si>
  <si>
    <t>20230106_FS_EL_06_CP_NaOMe_0_1M_360mA_100</t>
  </si>
  <si>
    <t>20230106_FS_EL_06_CP_NaOMe_0_1M_480mA_100</t>
  </si>
  <si>
    <t>20230106_FS_EL_06_CP_NaOMe_0_1M_600mA_100</t>
  </si>
  <si>
    <t>20230106_FS_EL_06_CP_NaOMe_0_1M_720mA_100</t>
  </si>
  <si>
    <t>20230106_FS_EL_06_CP_NaOMe_0_1M_840mA_100</t>
  </si>
  <si>
    <t>20230109_FS_EL_06_CP_NaOMe_0_1M_960mA_100</t>
  </si>
  <si>
    <t>20230109_FS_EL_06_CP_NaOMe_0_1M_1080mA_100</t>
  </si>
  <si>
    <t>20230109_FS_EL_06_CP_NaOMe_0_1M_1200mA_100</t>
  </si>
  <si>
    <t>20221215_FS_EL_01_CP_NaOMe_1M_120mA</t>
  </si>
  <si>
    <t>20221215_FS_EL_01_CP_NaOMe_1M_240mA</t>
  </si>
  <si>
    <t>20221215_FS_EL_01_CP_NaOMe_1M_360mA</t>
  </si>
  <si>
    <t>20221215_FS_EL_01_CP_NaOMe_1M_480mA</t>
  </si>
  <si>
    <t>20221215_FS_EL_01_CP_NaOMe_1M_600mA</t>
  </si>
  <si>
    <t>20221215_FS_EL_01_CP_NaOMe_1M_720mA</t>
  </si>
  <si>
    <t>20221215_FS_EL_01_CP_NaOMe_1M_840mA</t>
  </si>
  <si>
    <t>20221215_FS_EL_01_CP_NaOMe_1M_960mA</t>
  </si>
  <si>
    <t>20221215_FS_EL_01_CP_NaOMe_1M_1080mA</t>
  </si>
  <si>
    <t>20221215_FS_EL_01_CP_NaOMe_1M_1200mA</t>
  </si>
  <si>
    <t>20230103_FS_EL_03_CP_NaOMe_1M_120mA</t>
  </si>
  <si>
    <t>20230103_FS_EL_03_CP_NaOMe_1M_1200mA</t>
  </si>
  <si>
    <t>20230102_FS_EL_03_CP_NaOMe_1M_240mA</t>
  </si>
  <si>
    <t>20230102_FS_EL_03_CP_NaOMe_1M_360mA</t>
  </si>
  <si>
    <t>20230102_FS_EL_03_CP_NaOMe_1M_480mA</t>
  </si>
  <si>
    <t>20230102_FS_EL_03_CP_NaOMe_1M_600mA</t>
  </si>
  <si>
    <t>20230102_FS_EL_03_CP_NaOMe_1M_720mA</t>
  </si>
  <si>
    <t>20230102_FS_EL_03_CP_NaOMe_1M_840mA</t>
  </si>
  <si>
    <t>20230102_FS_EL_03_CP_NaOMe_1M_960mA</t>
  </si>
  <si>
    <t>20230102_FS_EL_03_CP_NaOMe_1M_1080mA</t>
  </si>
  <si>
    <t>20230210_FS_EL_24_CP_1M_NaOMe_480mA</t>
  </si>
  <si>
    <t>20230210_FS_EL_24_CP_1M_NaOMe_600mA</t>
  </si>
  <si>
    <t>20230210_FS_EL_24_CP_1M_NaOMe_720mA</t>
  </si>
  <si>
    <t>c(NaOMe)</t>
  </si>
  <si>
    <t>Charge</t>
  </si>
  <si>
    <t>FE</t>
  </si>
  <si>
    <t>c initial</t>
  </si>
  <si>
    <t>c after</t>
  </si>
  <si>
    <t>c produced</t>
  </si>
  <si>
    <t>HCHO</t>
  </si>
  <si>
    <t>HCOOH</t>
  </si>
  <si>
    <t>Flow Cell</t>
  </si>
  <si>
    <t>Flow rates</t>
  </si>
  <si>
    <t>averages</t>
  </si>
  <si>
    <t>currents</t>
  </si>
  <si>
    <t>error</t>
  </si>
  <si>
    <t>H Cell</t>
  </si>
  <si>
    <t>H2</t>
  </si>
  <si>
    <t>H5</t>
  </si>
  <si>
    <t>H6</t>
  </si>
  <si>
    <t>Name</t>
  </si>
  <si>
    <t>c produced concentration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</si>
</sst>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color rgb="FF202122"/>
      <name val="Arial"/>
      <family val="2"/>
    </font>
    <font>
      <sz val="9"/>
      <color rgb="FF000000"/>
      <name val="Arial"/>
      <family val="2"/>
    </font>
    <font>
      <sz val="11"/>
      <name val="Calibri"/>
      <family val="2"/>
      <scheme val="minor"/>
    </font>
    <font>
      <sz val="11"/>
      <name val="Calibri"/>
      <scheme val="minor"/>
    </font>
    <font>
      <sz val="11"/>
      <color theme="1"/>
      <name val="Century Schoolbook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2" fontId="0" fillId="0" borderId="0" xfId="0" applyNumberFormat="1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0" fillId="0" borderId="0" xfId="0" applyAlignment="1">
      <alignment horizontal="center"/>
    </xf>
    <xf numFmtId="164" fontId="0" fillId="0" borderId="0" xfId="0" applyNumberFormat="1"/>
    <xf numFmtId="0" fontId="7" fillId="0" borderId="0" xfId="1" applyFont="1"/>
    <xf numFmtId="1" fontId="0" fillId="0" borderId="0" xfId="0" applyNumberFormat="1"/>
    <xf numFmtId="0" fontId="0" fillId="0" borderId="0" xfId="0" applyAlignment="1">
      <alignment horizontal="center"/>
    </xf>
    <xf numFmtId="0" fontId="8" fillId="0" borderId="0" xfId="0" applyFont="1"/>
    <xf numFmtId="0" fontId="0" fillId="0" borderId="2" xfId="0" applyBorder="1"/>
    <xf numFmtId="1" fontId="0" fillId="0" borderId="2" xfId="0" applyNumberFormat="1" applyBorder="1"/>
    <xf numFmtId="0" fontId="0" fillId="0" borderId="3" xfId="0" applyBorder="1"/>
    <xf numFmtId="1" fontId="0" fillId="0" borderId="3" xfId="0" applyNumberFormat="1" applyBorder="1"/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</cellXfs>
  <cellStyles count="2">
    <cellStyle name="Standard" xfId="0" builtinId="0"/>
    <cellStyle name="Standard 2" xfId="1" xr:uid="{625A7786-0135-4314-A654-B094810190FD}"/>
  </cellStyles>
  <dxfs count="7">
    <dxf>
      <numFmt numFmtId="2" formatCode="0.00"/>
    </dxf>
    <dxf>
      <numFmt numFmtId="164" formatCode="0.0"/>
    </dxf>
    <dxf>
      <numFmt numFmtId="164" formatCode="0.0"/>
    </dxf>
    <dxf>
      <numFmt numFmtId="2" formatCode="0.00"/>
    </dxf>
    <dxf>
      <numFmt numFmtId="164" formatCode="0.0"/>
    </dxf>
    <dxf>
      <numFmt numFmtId="164" formatCode="0.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879A453-4468-4B75-B73A-0FBC4CC60347}" name="Tabelle5" displayName="Tabelle5" ref="A4:U74" totalsRowShown="0">
  <autoFilter ref="A4:U74" xr:uid="{C879A453-4468-4B75-B73A-0FBC4CC60347}"/>
  <tableColumns count="21">
    <tableColumn id="1" xr3:uid="{8B531A7E-98CE-4BE7-A862-EAFB24964EFC}" name="name"/>
    <tableColumn id="25" xr3:uid="{1965C762-5116-40F2-8F7C-BD15F45B4D06}" name="e-chem measurement"/>
    <tableColumn id="4" xr3:uid="{0E7D98E5-EFDC-4217-BB40-A2CFEBDD4DB4}" name="concentration"/>
    <tableColumn id="6" xr3:uid="{3716ADF4-BF52-49CB-9E9C-D0FA47838AF4}" name="volume after exp"/>
    <tableColumn id="7" xr3:uid="{EAA22E39-DE4D-4590-A525-DDBBA5FA7C65}" name="flow rate"/>
    <tableColumn id="8" xr3:uid="{604EF045-DDD6-46C4-AD06-00F23E68789A}" name="surface area"/>
    <tableColumn id="9" xr3:uid="{764D8627-28F4-4904-97E9-470D48DAAB97}" name="current"/>
    <tableColumn id="10" xr3:uid="{528AC687-395E-4C01-994E-DC988BF0D44E}" name="current density" dataDxfId="6">
      <calculatedColumnFormula>Tabelle5[[#This Row],[current]]/Tabelle5[[#This Row],[surface area]]</calculatedColumnFormula>
    </tableColumn>
    <tableColumn id="11" xr3:uid="{3E078EE0-4B70-4320-96F8-95A269B96CDF}" name="time"/>
    <tableColumn id="12" xr3:uid="{420B78EE-77B2-4600-BCDA-4F1FA12540C0}" name="F initial"/>
    <tableColumn id="13" xr3:uid="{4CA7BDC8-1F50-4A27-B1FB-B72C0CBF2467}" name="F theoretical" dataDxfId="5">
      <calculatedColumnFormula>(Tabelle5[[#This Row],[current]]*Tabelle5[[#This Row],[time]])/(Constants!$B$4*Constants!$B$1)*Constants!$B$2/Tabelle5[[#This Row],[volume after exp]]*1000</calculatedColumnFormula>
    </tableColumn>
    <tableColumn id="14" xr3:uid="{8F823D74-7112-451B-ABD0-DE66840695EB}" name="F measured"/>
    <tableColumn id="15" xr3:uid="{52DCEDB6-ABE8-4921-B9FB-377E0207BC7E}" name="F Produced (concentration)">
      <calculatedColumnFormula>Tabelle5[[#This Row],[F measured]]-Tabelle5[[#This Row],[F initial]]</calculatedColumnFormula>
    </tableColumn>
    <tableColumn id="16" xr3:uid="{ED9072AD-A5C4-42CF-BAA0-35D60291AC10}" name="F Produced (amount)" dataDxfId="4">
      <calculatedColumnFormula>Tabelle5[[#This Row],[F Produced (concentration)]]*Tabelle5[[#This Row],[volume after exp]]/1000</calculatedColumnFormula>
    </tableColumn>
    <tableColumn id="17" xr3:uid="{A2BA1889-EAFE-48E0-B154-212331142DBD}" name="F FE" dataDxfId="3">
      <calculatedColumnFormula>Tabelle5[[#This Row],[F Produced (concentration)]]/Tabelle5[[#This Row],[F theoretical]]*100</calculatedColumnFormula>
    </tableColumn>
    <tableColumn id="18" xr3:uid="{89ECE369-DF50-4002-9A44-57B9A07B9394}" name="FA initial"/>
    <tableColumn id="19" xr3:uid="{C3ECC8EB-A14A-4D7D-8DFD-1472F9A7B9D2}" name="FA theoretical" dataDxfId="2">
      <calculatedColumnFormula>(Tabelle5[[#This Row],[current]]*Tabelle5[[#This Row],[time]])/(Constants!$B$5*Constants!$B$1)*Constants!$B$3/Tabelle5[[#This Row],[volume after exp]]*1000</calculatedColumnFormula>
    </tableColumn>
    <tableColumn id="20" xr3:uid="{5DBF91B0-DA4A-4FBE-8914-7B8BE0F89EED}" name="FA measured"/>
    <tableColumn id="21" xr3:uid="{8B156386-23F9-4253-BB05-339405896578}" name="FA produced (concentration)">
      <calculatedColumnFormula>Tabelle5[[#This Row],[FA measured]]-Tabelle5[[#This Row],[FA initial]]</calculatedColumnFormula>
    </tableColumn>
    <tableColumn id="22" xr3:uid="{F80011AB-DB4E-4140-93DB-7ADEF9BB80E1}" name="FA produced (total)" dataDxfId="1">
      <calculatedColumnFormula>Tabelle5[[#This Row],[FA produced (concentration)]]*Tabelle5[[#This Row],[volume after exp]]/1000</calculatedColumnFormula>
    </tableColumn>
    <tableColumn id="23" xr3:uid="{D99CB1DC-1A1C-45B4-BA0A-8BAE9D74CFBC}" name="FA FE" dataDxfId="0">
      <calculatedColumnFormula>Tabelle5[[#This Row],[FA produced (concentration)]]/Tabelle5[[#This Row],[FA theoretical]]*100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0EA33-015F-4FC6-842D-0F57C9D6ADA9}">
  <dimension ref="A3:R94"/>
  <sheetViews>
    <sheetView tabSelected="1" topLeftCell="A85" workbookViewId="0">
      <selection activeCell="A72" sqref="A72:A94"/>
    </sheetView>
  </sheetViews>
  <sheetFormatPr baseColWidth="10" defaultRowHeight="15" x14ac:dyDescent="0.25"/>
  <cols>
    <col min="8" max="9" width="11.42578125" style="10"/>
    <col min="13" max="14" width="11.42578125" style="10"/>
  </cols>
  <sheetData>
    <row r="3" spans="1:15" x14ac:dyDescent="0.25">
      <c r="A3" s="12" t="s">
        <v>213</v>
      </c>
    </row>
    <row r="4" spans="1:15" x14ac:dyDescent="0.25">
      <c r="D4" s="17" t="s">
        <v>206</v>
      </c>
      <c r="E4" s="17"/>
      <c r="F4" s="17"/>
      <c r="G4" s="17"/>
      <c r="J4" s="18" t="s">
        <v>207</v>
      </c>
      <c r="K4" s="18"/>
      <c r="L4" s="18"/>
      <c r="M4" s="18"/>
      <c r="N4" s="18"/>
      <c r="O4" s="18"/>
    </row>
    <row r="5" spans="1:15" x14ac:dyDescent="0.25">
      <c r="A5" t="s">
        <v>217</v>
      </c>
      <c r="B5" t="s">
        <v>200</v>
      </c>
      <c r="C5" t="s">
        <v>201</v>
      </c>
      <c r="D5" t="s">
        <v>203</v>
      </c>
      <c r="E5" t="s">
        <v>204</v>
      </c>
      <c r="F5" t="s">
        <v>205</v>
      </c>
      <c r="G5" t="s">
        <v>202</v>
      </c>
      <c r="J5" t="s">
        <v>203</v>
      </c>
      <c r="M5" s="10" t="s">
        <v>204</v>
      </c>
      <c r="N5" s="10" t="s">
        <v>205</v>
      </c>
      <c r="O5" t="s">
        <v>202</v>
      </c>
    </row>
    <row r="6" spans="1:15" x14ac:dyDescent="0.25">
      <c r="A6" t="s">
        <v>214</v>
      </c>
      <c r="B6">
        <v>0.1</v>
      </c>
      <c r="C6">
        <v>88.02</v>
      </c>
      <c r="D6">
        <v>5.3</v>
      </c>
      <c r="E6">
        <v>76.400000000000006</v>
      </c>
      <c r="F6">
        <f>E6-D6</f>
        <v>71.100000000000009</v>
      </c>
      <c r="G6">
        <v>77.859921264829239</v>
      </c>
      <c r="J6">
        <v>1.65</v>
      </c>
      <c r="M6" s="10">
        <v>8.4</v>
      </c>
      <c r="N6" s="10">
        <f>M6-J6</f>
        <v>6.75</v>
      </c>
      <c r="O6">
        <v>9.6458313200014683</v>
      </c>
    </row>
    <row r="7" spans="1:15" x14ac:dyDescent="0.25">
      <c r="A7" t="s">
        <v>215</v>
      </c>
      <c r="B7">
        <v>0.5</v>
      </c>
      <c r="C7">
        <v>345</v>
      </c>
      <c r="D7">
        <v>33.81</v>
      </c>
      <c r="E7">
        <v>232.4</v>
      </c>
      <c r="F7">
        <f t="shared" ref="F7:F8" si="0">E7-D7</f>
        <v>198.59</v>
      </c>
      <c r="G7">
        <v>64.730773115773118</v>
      </c>
      <c r="J7">
        <v>6.22</v>
      </c>
      <c r="M7" s="10">
        <v>78.88</v>
      </c>
      <c r="N7" s="10">
        <f>M7-J7</f>
        <v>72.66</v>
      </c>
      <c r="O7">
        <v>30.905825095057033</v>
      </c>
    </row>
    <row r="8" spans="1:15" x14ac:dyDescent="0.25">
      <c r="A8" t="s">
        <v>216</v>
      </c>
      <c r="B8">
        <v>1</v>
      </c>
      <c r="C8">
        <v>400.4</v>
      </c>
      <c r="D8">
        <v>65.14</v>
      </c>
      <c r="E8">
        <v>241.4</v>
      </c>
      <c r="F8">
        <f t="shared" si="0"/>
        <v>176.26</v>
      </c>
      <c r="G8">
        <v>49.503078797659214</v>
      </c>
      <c r="J8">
        <v>6.91</v>
      </c>
      <c r="M8" s="10">
        <v>120.3</v>
      </c>
      <c r="N8" s="10">
        <f>M8-J8</f>
        <v>113.39</v>
      </c>
      <c r="O8">
        <v>41.557051883477733</v>
      </c>
    </row>
    <row r="9" spans="1:15" s="15" customFormat="1" ht="15.75" thickBot="1" x14ac:dyDescent="0.3">
      <c r="H9" s="16"/>
      <c r="I9" s="16"/>
      <c r="M9" s="16"/>
      <c r="N9" s="16"/>
    </row>
    <row r="11" spans="1:15" x14ac:dyDescent="0.25">
      <c r="A11" s="12" t="s">
        <v>208</v>
      </c>
    </row>
    <row r="13" spans="1:15" s="13" customFormat="1" x14ac:dyDescent="0.25">
      <c r="A13" s="13" t="s">
        <v>209</v>
      </c>
      <c r="H13" s="14"/>
      <c r="I13" s="14"/>
      <c r="M13" s="14"/>
      <c r="N13" s="14"/>
    </row>
    <row r="14" spans="1:15" x14ac:dyDescent="0.25">
      <c r="E14" s="17" t="s">
        <v>206</v>
      </c>
      <c r="F14" s="17"/>
      <c r="G14" s="17"/>
      <c r="H14" s="17"/>
      <c r="I14" s="17"/>
      <c r="J14" s="18" t="s">
        <v>207</v>
      </c>
      <c r="K14" s="18"/>
      <c r="L14" s="18"/>
      <c r="M14" s="18"/>
      <c r="N14" s="18"/>
    </row>
    <row r="15" spans="1:15" x14ac:dyDescent="0.25">
      <c r="A15" t="s">
        <v>217</v>
      </c>
      <c r="B15" t="s">
        <v>200</v>
      </c>
      <c r="C15" t="s">
        <v>0</v>
      </c>
      <c r="D15" t="s">
        <v>201</v>
      </c>
      <c r="E15" t="s">
        <v>203</v>
      </c>
      <c r="F15" t="s">
        <v>204</v>
      </c>
      <c r="G15" t="s">
        <v>218</v>
      </c>
      <c r="H15" s="10" t="s">
        <v>210</v>
      </c>
      <c r="I15" s="10" t="s">
        <v>212</v>
      </c>
      <c r="J15" t="s">
        <v>203</v>
      </c>
      <c r="K15" t="s">
        <v>204</v>
      </c>
      <c r="L15" t="s">
        <v>205</v>
      </c>
      <c r="M15" s="10" t="s">
        <v>210</v>
      </c>
      <c r="N15" s="10" t="s">
        <v>212</v>
      </c>
    </row>
    <row r="16" spans="1:15" x14ac:dyDescent="0.25">
      <c r="A16" t="s">
        <v>50</v>
      </c>
      <c r="B16">
        <v>0.1</v>
      </c>
      <c r="C16">
        <v>10</v>
      </c>
      <c r="D16">
        <f>40*1.8</f>
        <v>72</v>
      </c>
      <c r="E16">
        <v>2.96</v>
      </c>
      <c r="F16">
        <v>275.7</v>
      </c>
      <c r="G16">
        <f>F16-E16</f>
        <v>272.74</v>
      </c>
      <c r="H16" s="10">
        <f>AVERAGE(G16:G17)</f>
        <v>262.84000000000003</v>
      </c>
      <c r="I16" s="10">
        <f>STDEVP(G16:G17)</f>
        <v>9.9000000000000057</v>
      </c>
      <c r="J16">
        <v>0.56999999999999995</v>
      </c>
      <c r="K16">
        <v>33.869999999999997</v>
      </c>
      <c r="L16">
        <f>K16-J16</f>
        <v>33.299999999999997</v>
      </c>
      <c r="M16" s="10">
        <f>AVERAGE(L16:L17)</f>
        <v>24.484999999999999</v>
      </c>
      <c r="N16" s="10">
        <f>STDEVP(L16:L17)</f>
        <v>8.8149999999999977</v>
      </c>
    </row>
    <row r="17" spans="1:14" x14ac:dyDescent="0.25">
      <c r="A17" t="s">
        <v>52</v>
      </c>
      <c r="B17">
        <v>0.1</v>
      </c>
      <c r="C17">
        <v>10</v>
      </c>
      <c r="D17">
        <f t="shared" ref="D17:D31" si="1">40*1.8</f>
        <v>72</v>
      </c>
      <c r="E17">
        <v>2.96</v>
      </c>
      <c r="F17">
        <v>255.9</v>
      </c>
      <c r="G17">
        <f t="shared" ref="G17:G31" si="2">F17-E17</f>
        <v>252.94</v>
      </c>
      <c r="J17">
        <v>0.56999999999999995</v>
      </c>
      <c r="K17">
        <v>16.239999999999998</v>
      </c>
      <c r="L17">
        <f t="shared" ref="L17:L31" si="3">K17-J17</f>
        <v>15.669999999999998</v>
      </c>
    </row>
    <row r="18" spans="1:14" x14ac:dyDescent="0.25">
      <c r="A18" t="s">
        <v>53</v>
      </c>
      <c r="B18">
        <v>0.1</v>
      </c>
      <c r="C18">
        <v>50</v>
      </c>
      <c r="D18">
        <f t="shared" si="1"/>
        <v>72</v>
      </c>
      <c r="E18">
        <v>2.96</v>
      </c>
      <c r="F18">
        <v>248.3</v>
      </c>
      <c r="G18">
        <f t="shared" si="2"/>
        <v>245.34</v>
      </c>
      <c r="H18" s="10">
        <f t="shared" ref="H18:H30" si="4">AVERAGE(G18:G19)</f>
        <v>236.99</v>
      </c>
      <c r="I18" s="10">
        <f t="shared" ref="I18:I30" si="5">STDEVP(G18:G19)</f>
        <v>8.3500000000000085</v>
      </c>
      <c r="J18">
        <v>0.56999999999999995</v>
      </c>
      <c r="K18">
        <v>19.11</v>
      </c>
      <c r="L18">
        <f t="shared" si="3"/>
        <v>18.54</v>
      </c>
      <c r="M18" s="10">
        <f>AVERAGE(L18:L19)</f>
        <v>16.715</v>
      </c>
      <c r="N18" s="10">
        <f>STDEVP(L18:L19)</f>
        <v>1.8249999999999993</v>
      </c>
    </row>
    <row r="19" spans="1:14" x14ac:dyDescent="0.25">
      <c r="A19" t="s">
        <v>54</v>
      </c>
      <c r="B19">
        <v>0.1</v>
      </c>
      <c r="C19">
        <v>50</v>
      </c>
      <c r="D19">
        <f t="shared" si="1"/>
        <v>72</v>
      </c>
      <c r="E19">
        <v>2.96</v>
      </c>
      <c r="F19">
        <v>231.6</v>
      </c>
      <c r="G19">
        <f t="shared" si="2"/>
        <v>228.64</v>
      </c>
      <c r="J19">
        <v>0.56999999999999995</v>
      </c>
      <c r="K19">
        <v>15.46</v>
      </c>
      <c r="L19">
        <f t="shared" si="3"/>
        <v>14.89</v>
      </c>
    </row>
    <row r="20" spans="1:14" x14ac:dyDescent="0.25">
      <c r="A20" t="s">
        <v>55</v>
      </c>
      <c r="B20">
        <v>0.1</v>
      </c>
      <c r="C20">
        <v>100</v>
      </c>
      <c r="D20">
        <f t="shared" si="1"/>
        <v>72</v>
      </c>
      <c r="E20">
        <v>2.4500000000000002</v>
      </c>
      <c r="F20">
        <v>245.2</v>
      </c>
      <c r="G20">
        <f t="shared" si="2"/>
        <v>242.75</v>
      </c>
      <c r="H20" s="10">
        <f t="shared" si="4"/>
        <v>246.995</v>
      </c>
      <c r="I20" s="10">
        <f t="shared" si="5"/>
        <v>4.2449999999999903</v>
      </c>
      <c r="J20">
        <v>0</v>
      </c>
      <c r="K20">
        <v>26.59</v>
      </c>
      <c r="L20">
        <f t="shared" si="3"/>
        <v>26.59</v>
      </c>
      <c r="M20" s="10">
        <f>AVERAGE(L20:L21)</f>
        <v>20.309999999999999</v>
      </c>
      <c r="N20" s="10">
        <f>STDEVP(L20:L21)</f>
        <v>6.28</v>
      </c>
    </row>
    <row r="21" spans="1:14" x14ac:dyDescent="0.25">
      <c r="A21" t="s">
        <v>56</v>
      </c>
      <c r="B21">
        <v>0.1</v>
      </c>
      <c r="C21">
        <v>100</v>
      </c>
      <c r="D21">
        <f t="shared" si="1"/>
        <v>72</v>
      </c>
      <c r="E21">
        <v>2.96</v>
      </c>
      <c r="F21">
        <v>254.2</v>
      </c>
      <c r="G21">
        <f t="shared" si="2"/>
        <v>251.23999999999998</v>
      </c>
      <c r="J21">
        <v>0.56999999999999995</v>
      </c>
      <c r="K21">
        <v>14.6</v>
      </c>
      <c r="L21">
        <f t="shared" si="3"/>
        <v>14.03</v>
      </c>
    </row>
    <row r="22" spans="1:14" x14ac:dyDescent="0.25">
      <c r="A22" t="s">
        <v>57</v>
      </c>
      <c r="B22">
        <v>0.1</v>
      </c>
      <c r="C22">
        <v>150</v>
      </c>
      <c r="D22">
        <f t="shared" si="1"/>
        <v>72</v>
      </c>
      <c r="E22">
        <v>2.96</v>
      </c>
      <c r="F22">
        <v>260.2</v>
      </c>
      <c r="G22">
        <f t="shared" si="2"/>
        <v>257.24</v>
      </c>
      <c r="H22" s="10">
        <f t="shared" si="4"/>
        <v>253.53</v>
      </c>
      <c r="I22" s="10">
        <f t="shared" si="5"/>
        <v>3.710000000000008</v>
      </c>
      <c r="J22">
        <v>0.56999999999999995</v>
      </c>
      <c r="K22">
        <v>14.85</v>
      </c>
      <c r="L22">
        <f t="shared" si="3"/>
        <v>14.28</v>
      </c>
      <c r="M22" s="10">
        <f>AVERAGE(L22:L23)</f>
        <v>15.164999999999999</v>
      </c>
      <c r="N22" s="10">
        <f>STDEVP(L22:L23)</f>
        <v>0.88500000000000068</v>
      </c>
    </row>
    <row r="23" spans="1:14" x14ac:dyDescent="0.25">
      <c r="A23" t="s">
        <v>58</v>
      </c>
      <c r="B23">
        <v>0.1</v>
      </c>
      <c r="C23">
        <v>150</v>
      </c>
      <c r="D23">
        <f t="shared" si="1"/>
        <v>72</v>
      </c>
      <c r="E23">
        <v>2.38</v>
      </c>
      <c r="F23">
        <v>252.2</v>
      </c>
      <c r="G23">
        <f t="shared" si="2"/>
        <v>249.82</v>
      </c>
      <c r="J23">
        <v>0</v>
      </c>
      <c r="K23">
        <v>16.05</v>
      </c>
      <c r="L23">
        <f t="shared" si="3"/>
        <v>16.05</v>
      </c>
    </row>
    <row r="24" spans="1:14" x14ac:dyDescent="0.25">
      <c r="A24" t="s">
        <v>59</v>
      </c>
      <c r="B24">
        <v>1</v>
      </c>
      <c r="C24">
        <v>10</v>
      </c>
      <c r="D24">
        <f t="shared" si="1"/>
        <v>72</v>
      </c>
      <c r="E24">
        <v>17.13</v>
      </c>
      <c r="F24">
        <v>259.3</v>
      </c>
      <c r="G24">
        <f t="shared" si="2"/>
        <v>242.17000000000002</v>
      </c>
      <c r="H24" s="10">
        <f t="shared" si="4"/>
        <v>262.97000000000003</v>
      </c>
      <c r="I24" s="10">
        <f t="shared" si="5"/>
        <v>20.799999999999983</v>
      </c>
      <c r="J24">
        <v>0</v>
      </c>
      <c r="K24">
        <v>31.41</v>
      </c>
      <c r="L24">
        <f t="shared" si="3"/>
        <v>31.41</v>
      </c>
      <c r="M24" s="10">
        <f>AVERAGE(L24:L25)</f>
        <v>37.414999999999999</v>
      </c>
      <c r="N24" s="10">
        <f>STDEVP(L24:L25)</f>
        <v>6.0050000000000185</v>
      </c>
    </row>
    <row r="25" spans="1:14" x14ac:dyDescent="0.25">
      <c r="A25" t="s">
        <v>60</v>
      </c>
      <c r="B25">
        <v>1</v>
      </c>
      <c r="C25">
        <v>10</v>
      </c>
      <c r="D25">
        <f t="shared" si="1"/>
        <v>72</v>
      </c>
      <c r="E25">
        <v>17.13</v>
      </c>
      <c r="F25">
        <v>300.89999999999998</v>
      </c>
      <c r="G25">
        <f t="shared" si="2"/>
        <v>283.77</v>
      </c>
      <c r="J25">
        <v>0</v>
      </c>
      <c r="K25">
        <v>43.42</v>
      </c>
      <c r="L25">
        <f t="shared" si="3"/>
        <v>43.42</v>
      </c>
    </row>
    <row r="26" spans="1:14" x14ac:dyDescent="0.25">
      <c r="A26" t="s">
        <v>61</v>
      </c>
      <c r="B26">
        <v>1</v>
      </c>
      <c r="C26">
        <v>50</v>
      </c>
      <c r="D26">
        <f t="shared" si="1"/>
        <v>72</v>
      </c>
      <c r="E26">
        <v>17.13</v>
      </c>
      <c r="F26">
        <v>287.2</v>
      </c>
      <c r="G26">
        <f t="shared" si="2"/>
        <v>270.07</v>
      </c>
      <c r="H26" s="10">
        <f t="shared" si="4"/>
        <v>260.91999999999996</v>
      </c>
      <c r="I26" s="10">
        <f t="shared" si="5"/>
        <v>9.1500000000000057</v>
      </c>
      <c r="J26">
        <v>0</v>
      </c>
      <c r="K26">
        <v>33.31</v>
      </c>
      <c r="L26">
        <f t="shared" si="3"/>
        <v>33.31</v>
      </c>
      <c r="M26" s="10">
        <f>AVERAGE(L26:L27)</f>
        <v>36.92</v>
      </c>
      <c r="N26" s="10">
        <f>STDEVP(L26:L27)</f>
        <v>3.6099999999999994</v>
      </c>
    </row>
    <row r="27" spans="1:14" x14ac:dyDescent="0.25">
      <c r="A27" t="s">
        <v>62</v>
      </c>
      <c r="B27">
        <v>1</v>
      </c>
      <c r="C27">
        <v>50</v>
      </c>
      <c r="D27">
        <f t="shared" si="1"/>
        <v>72</v>
      </c>
      <c r="E27">
        <v>17.13</v>
      </c>
      <c r="F27">
        <v>268.89999999999998</v>
      </c>
      <c r="G27">
        <f t="shared" si="2"/>
        <v>251.76999999999998</v>
      </c>
      <c r="J27">
        <v>0</v>
      </c>
      <c r="K27">
        <v>40.53</v>
      </c>
      <c r="L27">
        <f t="shared" si="3"/>
        <v>40.53</v>
      </c>
    </row>
    <row r="28" spans="1:14" x14ac:dyDescent="0.25">
      <c r="A28" t="s">
        <v>63</v>
      </c>
      <c r="B28">
        <v>1</v>
      </c>
      <c r="C28">
        <v>100</v>
      </c>
      <c r="D28">
        <f t="shared" si="1"/>
        <v>72</v>
      </c>
      <c r="E28">
        <v>17.13</v>
      </c>
      <c r="F28">
        <v>277.8</v>
      </c>
      <c r="G28">
        <f t="shared" si="2"/>
        <v>260.67</v>
      </c>
      <c r="H28" s="10">
        <f t="shared" si="4"/>
        <v>268.72000000000003</v>
      </c>
      <c r="I28" s="10">
        <f t="shared" si="5"/>
        <v>8.0499999999999829</v>
      </c>
      <c r="J28">
        <v>0</v>
      </c>
      <c r="K28">
        <v>25.62</v>
      </c>
      <c r="L28">
        <f t="shared" si="3"/>
        <v>25.62</v>
      </c>
      <c r="M28" s="10">
        <f>AVERAGE(L28:L29)</f>
        <v>28.62</v>
      </c>
      <c r="N28" s="10">
        <f>STDEVP(L28:L29)</f>
        <v>3</v>
      </c>
    </row>
    <row r="29" spans="1:14" x14ac:dyDescent="0.25">
      <c r="A29" t="s">
        <v>64</v>
      </c>
      <c r="B29">
        <v>1</v>
      </c>
      <c r="C29">
        <v>100</v>
      </c>
      <c r="D29">
        <f t="shared" si="1"/>
        <v>72</v>
      </c>
      <c r="E29">
        <v>17.13</v>
      </c>
      <c r="F29">
        <v>293.89999999999998</v>
      </c>
      <c r="G29">
        <f t="shared" si="2"/>
        <v>276.77</v>
      </c>
      <c r="J29">
        <v>0</v>
      </c>
      <c r="K29">
        <v>31.62</v>
      </c>
      <c r="L29">
        <f t="shared" si="3"/>
        <v>31.62</v>
      </c>
    </row>
    <row r="30" spans="1:14" x14ac:dyDescent="0.25">
      <c r="A30" t="s">
        <v>65</v>
      </c>
      <c r="B30">
        <v>1</v>
      </c>
      <c r="C30">
        <v>150</v>
      </c>
      <c r="D30">
        <f t="shared" si="1"/>
        <v>72</v>
      </c>
      <c r="E30">
        <v>17.13</v>
      </c>
      <c r="F30">
        <v>313.8</v>
      </c>
      <c r="G30">
        <f t="shared" si="2"/>
        <v>296.67</v>
      </c>
      <c r="H30" s="10">
        <f t="shared" si="4"/>
        <v>259.27</v>
      </c>
      <c r="I30" s="10">
        <f t="shared" si="5"/>
        <v>37.400000000000126</v>
      </c>
      <c r="J30">
        <v>0</v>
      </c>
      <c r="K30">
        <v>33.97</v>
      </c>
      <c r="L30">
        <f t="shared" si="3"/>
        <v>33.97</v>
      </c>
      <c r="M30" s="10">
        <f>AVERAGE(L30:L31)</f>
        <v>32.774999999999999</v>
      </c>
      <c r="N30" s="10">
        <f>STDEVP(L30:L31)</f>
        <v>1.1950000000000003</v>
      </c>
    </row>
    <row r="31" spans="1:14" x14ac:dyDescent="0.25">
      <c r="A31" t="s">
        <v>66</v>
      </c>
      <c r="B31">
        <v>1</v>
      </c>
      <c r="C31">
        <v>150</v>
      </c>
      <c r="D31">
        <f t="shared" si="1"/>
        <v>72</v>
      </c>
      <c r="E31">
        <v>17.13</v>
      </c>
      <c r="F31">
        <v>239</v>
      </c>
      <c r="G31">
        <f t="shared" si="2"/>
        <v>221.87</v>
      </c>
      <c r="J31">
        <v>0</v>
      </c>
      <c r="K31">
        <v>31.58</v>
      </c>
      <c r="L31">
        <f t="shared" si="3"/>
        <v>31.58</v>
      </c>
    </row>
    <row r="34" spans="1:18" s="13" customFormat="1" x14ac:dyDescent="0.25">
      <c r="A34" s="13" t="s">
        <v>211</v>
      </c>
      <c r="H34" s="14"/>
      <c r="I34" s="14"/>
      <c r="M34" s="14"/>
      <c r="N34" s="14"/>
    </row>
    <row r="35" spans="1:18" x14ac:dyDescent="0.25">
      <c r="E35" s="17" t="s">
        <v>206</v>
      </c>
      <c r="F35" s="17"/>
      <c r="G35" s="17"/>
      <c r="H35" s="17"/>
      <c r="I35" s="17"/>
      <c r="J35" s="18" t="s">
        <v>207</v>
      </c>
      <c r="K35" s="18"/>
      <c r="L35" s="18"/>
      <c r="M35" s="18"/>
      <c r="N35" s="18"/>
    </row>
    <row r="36" spans="1:18" x14ac:dyDescent="0.25">
      <c r="B36" t="s">
        <v>200</v>
      </c>
      <c r="C36" t="s">
        <v>31</v>
      </c>
      <c r="D36" t="s">
        <v>201</v>
      </c>
      <c r="E36" t="s">
        <v>203</v>
      </c>
      <c r="F36" t="s">
        <v>204</v>
      </c>
      <c r="G36" t="s">
        <v>218</v>
      </c>
      <c r="H36" s="10" t="s">
        <v>210</v>
      </c>
      <c r="J36" t="s">
        <v>203</v>
      </c>
      <c r="K36" t="s">
        <v>204</v>
      </c>
      <c r="L36" t="s">
        <v>205</v>
      </c>
      <c r="R36" t="s">
        <v>202</v>
      </c>
    </row>
    <row r="37" spans="1:18" x14ac:dyDescent="0.25">
      <c r="A37" t="s">
        <v>91</v>
      </c>
      <c r="B37">
        <v>0.1</v>
      </c>
      <c r="C37">
        <v>120</v>
      </c>
      <c r="D37">
        <f>C37*1.8</f>
        <v>216</v>
      </c>
      <c r="E37">
        <v>12.41</v>
      </c>
      <c r="F37">
        <v>724.1</v>
      </c>
      <c r="G37">
        <f>F37-E37</f>
        <v>711.69</v>
      </c>
      <c r="H37" s="10">
        <f>AVERAGE(G37:G40)</f>
        <v>679.22</v>
      </c>
      <c r="I37" s="10">
        <f>_xlfn.STDEV.P(G37:G40)</f>
        <v>21.698597880969213</v>
      </c>
      <c r="J37">
        <v>2.38</v>
      </c>
      <c r="K37">
        <v>77.16</v>
      </c>
      <c r="L37">
        <v>10.973609581749049</v>
      </c>
      <c r="M37" s="10">
        <f>AVERAGE(L37:L40)</f>
        <v>12.374068771651878</v>
      </c>
      <c r="N37" s="10">
        <f>_xlfn.STDEV.P(L37:L40)</f>
        <v>5.5962043909122006</v>
      </c>
    </row>
    <row r="38" spans="1:18" x14ac:dyDescent="0.25">
      <c r="A38" t="s">
        <v>92</v>
      </c>
      <c r="B38">
        <v>0.1</v>
      </c>
      <c r="C38">
        <v>120</v>
      </c>
      <c r="D38">
        <f t="shared" ref="D38:D67" si="6">C38*1.8</f>
        <v>216</v>
      </c>
      <c r="E38">
        <v>11.11</v>
      </c>
      <c r="F38">
        <v>663.4</v>
      </c>
      <c r="G38">
        <f t="shared" ref="G38:G67" si="7">F38-E38</f>
        <v>652.29</v>
      </c>
      <c r="J38">
        <v>2.13</v>
      </c>
      <c r="K38">
        <v>58.23</v>
      </c>
      <c r="L38">
        <v>8.4501969461041693</v>
      </c>
    </row>
    <row r="39" spans="1:18" x14ac:dyDescent="0.25">
      <c r="A39" t="s">
        <v>93</v>
      </c>
      <c r="B39">
        <v>0.1</v>
      </c>
      <c r="C39">
        <v>120</v>
      </c>
      <c r="D39">
        <f t="shared" si="6"/>
        <v>216</v>
      </c>
      <c r="E39">
        <v>0</v>
      </c>
      <c r="F39">
        <v>669.8</v>
      </c>
      <c r="G39">
        <f t="shared" si="7"/>
        <v>669.8</v>
      </c>
      <c r="J39">
        <v>0</v>
      </c>
      <c r="K39">
        <v>53.41</v>
      </c>
      <c r="L39">
        <v>8.1901511688494573</v>
      </c>
    </row>
    <row r="40" spans="1:18" x14ac:dyDescent="0.25">
      <c r="A40" t="s">
        <v>94</v>
      </c>
      <c r="B40">
        <v>0.1</v>
      </c>
      <c r="C40">
        <v>120</v>
      </c>
      <c r="D40">
        <f t="shared" si="6"/>
        <v>216</v>
      </c>
      <c r="E40">
        <v>0</v>
      </c>
      <c r="F40">
        <v>683.1</v>
      </c>
      <c r="G40">
        <f t="shared" si="7"/>
        <v>683.1</v>
      </c>
      <c r="J40">
        <v>0</v>
      </c>
      <c r="K40">
        <v>142.69999999999999</v>
      </c>
      <c r="L40">
        <v>21.882317389904841</v>
      </c>
    </row>
    <row r="41" spans="1:18" x14ac:dyDescent="0.25">
      <c r="A41" t="s">
        <v>95</v>
      </c>
      <c r="B41">
        <v>0.1</v>
      </c>
      <c r="C41">
        <v>240</v>
      </c>
      <c r="D41">
        <f t="shared" si="6"/>
        <v>432</v>
      </c>
      <c r="E41">
        <v>0</v>
      </c>
      <c r="F41">
        <v>1476</v>
      </c>
      <c r="G41">
        <f t="shared" si="7"/>
        <v>1476</v>
      </c>
      <c r="H41" s="10">
        <f>AVERAGE(G41:G43)</f>
        <v>1387.4666666666665</v>
      </c>
      <c r="I41" s="10">
        <f>_xlfn.STDEV.P(G41:G43)</f>
        <v>64.865262060845922</v>
      </c>
      <c r="J41">
        <v>0</v>
      </c>
      <c r="K41">
        <v>136.5</v>
      </c>
      <c r="L41">
        <v>10.333311153358682</v>
      </c>
      <c r="M41" s="10">
        <f>AVERAGE(L41:L43)</f>
        <v>10.80162777543069</v>
      </c>
      <c r="N41" s="10">
        <f>_xlfn.STDEV.P(L41:L43)</f>
        <v>5.4731115775019754</v>
      </c>
    </row>
    <row r="42" spans="1:18" x14ac:dyDescent="0.25">
      <c r="A42" t="s">
        <v>96</v>
      </c>
      <c r="B42">
        <v>0.1</v>
      </c>
      <c r="C42">
        <v>240</v>
      </c>
      <c r="D42">
        <f t="shared" si="6"/>
        <v>432</v>
      </c>
      <c r="E42">
        <v>0</v>
      </c>
      <c r="F42">
        <v>1364</v>
      </c>
      <c r="G42">
        <f t="shared" si="7"/>
        <v>1364</v>
      </c>
      <c r="J42">
        <v>0</v>
      </c>
      <c r="K42">
        <v>55.96</v>
      </c>
      <c r="L42">
        <v>4.3449016033959005</v>
      </c>
    </row>
    <row r="43" spans="1:18" x14ac:dyDescent="0.25">
      <c r="A43" t="s">
        <v>97</v>
      </c>
      <c r="B43">
        <v>0.1</v>
      </c>
      <c r="C43">
        <v>240</v>
      </c>
      <c r="D43">
        <f t="shared" si="6"/>
        <v>432</v>
      </c>
      <c r="E43">
        <v>0</v>
      </c>
      <c r="F43">
        <v>1322.4</v>
      </c>
      <c r="G43">
        <f t="shared" si="7"/>
        <v>1322.4</v>
      </c>
      <c r="J43">
        <v>0</v>
      </c>
      <c r="K43">
        <v>231.2</v>
      </c>
      <c r="L43">
        <v>17.72667056953749</v>
      </c>
    </row>
    <row r="44" spans="1:18" x14ac:dyDescent="0.25">
      <c r="A44" t="s">
        <v>98</v>
      </c>
      <c r="B44">
        <v>0.1</v>
      </c>
      <c r="C44">
        <v>360</v>
      </c>
      <c r="D44">
        <f t="shared" si="6"/>
        <v>648</v>
      </c>
      <c r="E44">
        <v>0</v>
      </c>
      <c r="F44">
        <v>2326</v>
      </c>
      <c r="G44">
        <f t="shared" si="7"/>
        <v>2326</v>
      </c>
      <c r="H44" s="10">
        <f>AVERAGE(G44:G46)</f>
        <v>2209.3333333333335</v>
      </c>
      <c r="I44" s="10">
        <f>_xlfn.STDEV.P(G44:G46)</f>
        <v>88.1375188113565</v>
      </c>
      <c r="J44">
        <v>0</v>
      </c>
      <c r="K44">
        <v>140.6</v>
      </c>
      <c r="L44">
        <v>7.0957926650169991</v>
      </c>
      <c r="M44" s="10">
        <f>AVERAGE(L44:L46)</f>
        <v>4.7856452593866727</v>
      </c>
      <c r="N44" s="10">
        <f>_xlfn.STDEV.P(L44:L46)</f>
        <v>2.3101474056303251</v>
      </c>
    </row>
    <row r="45" spans="1:18" x14ac:dyDescent="0.25">
      <c r="A45" t="s">
        <v>99</v>
      </c>
      <c r="B45">
        <v>0.1</v>
      </c>
      <c r="C45">
        <v>360</v>
      </c>
      <c r="D45">
        <f t="shared" si="6"/>
        <v>648</v>
      </c>
      <c r="E45">
        <v>0</v>
      </c>
      <c r="F45">
        <v>2189</v>
      </c>
      <c r="G45">
        <f t="shared" si="7"/>
        <v>2189</v>
      </c>
      <c r="J45">
        <v>0</v>
      </c>
      <c r="K45">
        <v>48.43</v>
      </c>
      <c r="L45">
        <v>2.4754978537563455</v>
      </c>
    </row>
    <row r="46" spans="1:18" x14ac:dyDescent="0.25">
      <c r="A46" t="s">
        <v>100</v>
      </c>
      <c r="B46">
        <v>0.1</v>
      </c>
      <c r="C46">
        <v>360</v>
      </c>
      <c r="D46">
        <f t="shared" si="6"/>
        <v>648</v>
      </c>
      <c r="E46">
        <v>0</v>
      </c>
      <c r="F46">
        <v>2113</v>
      </c>
      <c r="G46">
        <f t="shared" si="7"/>
        <v>2113</v>
      </c>
      <c r="J46">
        <v>0</v>
      </c>
    </row>
    <row r="47" spans="1:18" x14ac:dyDescent="0.25">
      <c r="A47" t="s">
        <v>101</v>
      </c>
      <c r="B47">
        <v>0.1</v>
      </c>
      <c r="C47">
        <v>480</v>
      </c>
      <c r="D47">
        <f t="shared" si="6"/>
        <v>864</v>
      </c>
      <c r="E47">
        <v>0</v>
      </c>
      <c r="F47">
        <v>3137</v>
      </c>
      <c r="G47">
        <f t="shared" si="7"/>
        <v>3137</v>
      </c>
      <c r="H47" s="10">
        <f>AVERAGE(G47:G49)</f>
        <v>3016.7666666666664</v>
      </c>
      <c r="I47" s="10">
        <f>_xlfn.STDEV.P(G47:G49)</f>
        <v>87.697827161731198</v>
      </c>
      <c r="J47">
        <v>0</v>
      </c>
      <c r="K47">
        <v>129.30000000000001</v>
      </c>
      <c r="L47">
        <v>4.8690305932766016</v>
      </c>
      <c r="M47" s="10">
        <f>AVERAGE(L47:L49)</f>
        <v>3.3270408534009297</v>
      </c>
      <c r="N47" s="10">
        <f>_xlfn.STDEV.P(L47:L49)</f>
        <v>1.5419897398756717</v>
      </c>
    </row>
    <row r="48" spans="1:18" x14ac:dyDescent="0.25">
      <c r="A48" t="s">
        <v>102</v>
      </c>
      <c r="B48">
        <v>0.1</v>
      </c>
      <c r="C48">
        <v>480</v>
      </c>
      <c r="D48">
        <f t="shared" si="6"/>
        <v>864</v>
      </c>
      <c r="E48">
        <v>0</v>
      </c>
      <c r="F48">
        <v>2983</v>
      </c>
      <c r="G48">
        <f t="shared" si="7"/>
        <v>2983</v>
      </c>
      <c r="J48">
        <v>0</v>
      </c>
      <c r="K48">
        <v>47.16</v>
      </c>
      <c r="L48">
        <v>1.785051113525258</v>
      </c>
    </row>
    <row r="49" spans="1:14" x14ac:dyDescent="0.25">
      <c r="A49" t="s">
        <v>103</v>
      </c>
      <c r="B49">
        <v>0.1</v>
      </c>
      <c r="C49">
        <v>480</v>
      </c>
      <c r="D49">
        <f t="shared" si="6"/>
        <v>864</v>
      </c>
      <c r="E49">
        <v>0</v>
      </c>
      <c r="F49">
        <v>2930.3</v>
      </c>
      <c r="G49">
        <f t="shared" si="7"/>
        <v>2930.3</v>
      </c>
      <c r="J49">
        <v>0</v>
      </c>
    </row>
    <row r="50" spans="1:14" x14ac:dyDescent="0.25">
      <c r="A50" t="s">
        <v>104</v>
      </c>
      <c r="B50">
        <v>0.1</v>
      </c>
      <c r="C50">
        <v>600</v>
      </c>
      <c r="D50">
        <f t="shared" si="6"/>
        <v>1080</v>
      </c>
      <c r="E50">
        <v>0</v>
      </c>
      <c r="F50">
        <v>4002</v>
      </c>
      <c r="G50">
        <f t="shared" si="7"/>
        <v>4002</v>
      </c>
      <c r="H50" s="10">
        <f>AVERAGE(G50:G52)</f>
        <v>3842.0666666666671</v>
      </c>
      <c r="I50" s="10">
        <f>_xlfn.STDEV.P(G50:G52)</f>
        <v>116.08736173914696</v>
      </c>
      <c r="J50">
        <v>0</v>
      </c>
      <c r="K50">
        <v>121</v>
      </c>
      <c r="L50">
        <v>3.6263933932846477</v>
      </c>
      <c r="M50" s="10">
        <f>AVERAGE(L50:L52)</f>
        <v>2.7191583724626307</v>
      </c>
      <c r="N50" s="10">
        <f>_xlfn.STDEV.P(L50:L52)</f>
        <v>0.90723502082201768</v>
      </c>
    </row>
    <row r="51" spans="1:14" x14ac:dyDescent="0.25">
      <c r="A51" t="s">
        <v>105</v>
      </c>
      <c r="B51">
        <v>0.1</v>
      </c>
      <c r="C51">
        <v>600</v>
      </c>
      <c r="D51">
        <f t="shared" si="6"/>
        <v>1080</v>
      </c>
      <c r="E51">
        <v>0</v>
      </c>
      <c r="F51">
        <v>3730</v>
      </c>
      <c r="G51">
        <f t="shared" si="7"/>
        <v>3730</v>
      </c>
      <c r="J51">
        <v>0</v>
      </c>
      <c r="K51">
        <v>59.08</v>
      </c>
      <c r="L51">
        <v>1.8119233516406139</v>
      </c>
    </row>
    <row r="52" spans="1:14" x14ac:dyDescent="0.25">
      <c r="A52" t="s">
        <v>106</v>
      </c>
      <c r="B52">
        <v>0.1</v>
      </c>
      <c r="C52">
        <v>600</v>
      </c>
      <c r="D52">
        <f t="shared" si="6"/>
        <v>1080</v>
      </c>
      <c r="E52">
        <v>0</v>
      </c>
      <c r="F52">
        <v>3794.2</v>
      </c>
      <c r="G52">
        <f t="shared" si="7"/>
        <v>3794.2</v>
      </c>
      <c r="J52">
        <v>0</v>
      </c>
    </row>
    <row r="53" spans="1:14" x14ac:dyDescent="0.25">
      <c r="A53" t="s">
        <v>107</v>
      </c>
      <c r="B53">
        <v>0.1</v>
      </c>
      <c r="C53">
        <v>720</v>
      </c>
      <c r="D53">
        <f t="shared" si="6"/>
        <v>1296</v>
      </c>
      <c r="E53">
        <v>0</v>
      </c>
      <c r="F53">
        <v>5422</v>
      </c>
      <c r="G53">
        <f t="shared" si="7"/>
        <v>5422</v>
      </c>
      <c r="H53" s="10">
        <f>AVERAGE(G53:G55)</f>
        <v>4863.0333333333338</v>
      </c>
      <c r="I53" s="10">
        <f>_xlfn.STDEV.P(G53:G55)</f>
        <v>399.42467235874255</v>
      </c>
      <c r="J53">
        <v>0</v>
      </c>
      <c r="K53">
        <v>197.8</v>
      </c>
      <c r="L53">
        <v>4.7353164275990647</v>
      </c>
      <c r="M53" s="10">
        <f>AVERAGE(L53:L55)</f>
        <v>2.98589050502612</v>
      </c>
      <c r="N53" s="10">
        <f>_xlfn.STDEV.P(L53:L55)</f>
        <v>1.7494259225729452</v>
      </c>
    </row>
    <row r="54" spans="1:14" x14ac:dyDescent="0.25">
      <c r="A54" t="s">
        <v>108</v>
      </c>
      <c r="B54">
        <v>0.1</v>
      </c>
      <c r="C54">
        <v>720</v>
      </c>
      <c r="D54">
        <f t="shared" si="6"/>
        <v>1296</v>
      </c>
      <c r="E54">
        <v>0</v>
      </c>
      <c r="F54">
        <v>4513</v>
      </c>
      <c r="G54">
        <f t="shared" si="7"/>
        <v>4513</v>
      </c>
      <c r="J54">
        <v>0</v>
      </c>
      <c r="K54">
        <v>49</v>
      </c>
      <c r="L54">
        <v>1.2364645824531757</v>
      </c>
    </row>
    <row r="55" spans="1:14" x14ac:dyDescent="0.25">
      <c r="A55" t="s">
        <v>109</v>
      </c>
      <c r="B55">
        <v>0.1</v>
      </c>
      <c r="C55">
        <v>720</v>
      </c>
      <c r="D55">
        <f t="shared" si="6"/>
        <v>1296</v>
      </c>
      <c r="E55">
        <v>0</v>
      </c>
      <c r="F55">
        <v>4654.1000000000004</v>
      </c>
      <c r="G55">
        <f t="shared" si="7"/>
        <v>4654.1000000000004</v>
      </c>
      <c r="J55">
        <v>0</v>
      </c>
    </row>
    <row r="56" spans="1:14" x14ac:dyDescent="0.25">
      <c r="A56" t="s">
        <v>110</v>
      </c>
      <c r="B56">
        <v>0.1</v>
      </c>
      <c r="C56">
        <v>840</v>
      </c>
      <c r="D56">
        <f t="shared" si="6"/>
        <v>1512</v>
      </c>
      <c r="E56">
        <v>0</v>
      </c>
      <c r="F56">
        <v>5567</v>
      </c>
      <c r="G56">
        <f t="shared" si="7"/>
        <v>5567</v>
      </c>
      <c r="H56" s="10">
        <f>AVERAGE(G56:G58)</f>
        <v>5401.4666666666662</v>
      </c>
      <c r="I56" s="10">
        <f>_xlfn.STDEV.P(G56:G58)</f>
        <v>128.75675602554696</v>
      </c>
      <c r="J56">
        <v>0</v>
      </c>
      <c r="K56">
        <v>156.19999999999999</v>
      </c>
      <c r="L56">
        <v>3.2918408502395469</v>
      </c>
      <c r="M56" s="10">
        <f>AVERAGE(L56:L58)</f>
        <v>2.2900355609586462</v>
      </c>
      <c r="N56" s="10">
        <f>_xlfn.STDEV.P(L56:L58)</f>
        <v>1.0018052892809006</v>
      </c>
    </row>
    <row r="57" spans="1:14" x14ac:dyDescent="0.25">
      <c r="A57" t="s">
        <v>111</v>
      </c>
      <c r="B57">
        <v>0.1</v>
      </c>
      <c r="C57">
        <v>840</v>
      </c>
      <c r="D57">
        <f t="shared" si="6"/>
        <v>1512</v>
      </c>
      <c r="E57">
        <v>0</v>
      </c>
      <c r="F57">
        <v>5253</v>
      </c>
      <c r="G57">
        <f t="shared" si="7"/>
        <v>5253</v>
      </c>
      <c r="J57">
        <v>0</v>
      </c>
      <c r="K57">
        <v>59.56</v>
      </c>
      <c r="L57">
        <v>1.2882302716777461</v>
      </c>
    </row>
    <row r="58" spans="1:14" x14ac:dyDescent="0.25">
      <c r="A58" t="s">
        <v>112</v>
      </c>
      <c r="B58">
        <v>0.1</v>
      </c>
      <c r="C58">
        <v>840</v>
      </c>
      <c r="D58">
        <f t="shared" si="6"/>
        <v>1512</v>
      </c>
      <c r="E58">
        <v>0</v>
      </c>
      <c r="F58">
        <v>5384.4</v>
      </c>
      <c r="G58">
        <f t="shared" si="7"/>
        <v>5384.4</v>
      </c>
      <c r="J58">
        <v>0</v>
      </c>
    </row>
    <row r="59" spans="1:14" x14ac:dyDescent="0.25">
      <c r="A59" t="s">
        <v>113</v>
      </c>
      <c r="B59">
        <v>0.1</v>
      </c>
      <c r="C59">
        <v>960</v>
      </c>
      <c r="D59">
        <f t="shared" si="6"/>
        <v>1728</v>
      </c>
      <c r="E59">
        <v>0</v>
      </c>
      <c r="F59">
        <v>6449</v>
      </c>
      <c r="G59">
        <f t="shared" si="7"/>
        <v>6449</v>
      </c>
      <c r="H59" s="10">
        <f>AVERAGE(G59:G61)</f>
        <v>6103.4333333333334</v>
      </c>
      <c r="I59" s="10">
        <f>_xlfn.STDEV.P(G59:G61)</f>
        <v>248.69186199436083</v>
      </c>
      <c r="J59">
        <v>0</v>
      </c>
      <c r="K59">
        <v>106.3</v>
      </c>
      <c r="L59">
        <v>2.0117783435934573</v>
      </c>
      <c r="M59" s="10">
        <f>AVERAGE(L59:L61)</f>
        <v>1.7887415817943144</v>
      </c>
      <c r="N59" s="10">
        <f>_xlfn.STDEV.P(L59:L61)</f>
        <v>0.22303676179914417</v>
      </c>
    </row>
    <row r="60" spans="1:14" x14ac:dyDescent="0.25">
      <c r="A60" t="s">
        <v>114</v>
      </c>
      <c r="B60">
        <v>0.1</v>
      </c>
      <c r="C60">
        <v>960</v>
      </c>
      <c r="D60">
        <f t="shared" si="6"/>
        <v>1728</v>
      </c>
      <c r="E60">
        <v>0</v>
      </c>
      <c r="F60">
        <v>5874</v>
      </c>
      <c r="G60">
        <f t="shared" si="7"/>
        <v>5874</v>
      </c>
      <c r="J60">
        <v>0</v>
      </c>
      <c r="K60">
        <v>82.73</v>
      </c>
      <c r="L60">
        <v>1.5657048199951717</v>
      </c>
    </row>
    <row r="61" spans="1:14" x14ac:dyDescent="0.25">
      <c r="A61" t="s">
        <v>115</v>
      </c>
      <c r="B61">
        <v>0.1</v>
      </c>
      <c r="C61">
        <v>930</v>
      </c>
      <c r="D61">
        <f t="shared" si="6"/>
        <v>1674</v>
      </c>
      <c r="E61">
        <v>0</v>
      </c>
      <c r="F61">
        <v>5987.3</v>
      </c>
      <c r="G61">
        <f t="shared" si="7"/>
        <v>5987.3</v>
      </c>
      <c r="J61">
        <v>0</v>
      </c>
    </row>
    <row r="62" spans="1:14" x14ac:dyDescent="0.25">
      <c r="A62" t="s">
        <v>116</v>
      </c>
      <c r="B62">
        <v>0.1</v>
      </c>
      <c r="C62">
        <v>1080</v>
      </c>
      <c r="D62">
        <f t="shared" si="6"/>
        <v>1944</v>
      </c>
      <c r="E62">
        <v>0</v>
      </c>
      <c r="F62">
        <v>7057</v>
      </c>
      <c r="G62">
        <f t="shared" si="7"/>
        <v>7057</v>
      </c>
      <c r="H62" s="10">
        <f>AVERAGE(G62:G64)</f>
        <v>6873.666666666667</v>
      </c>
      <c r="I62" s="10">
        <f>_xlfn.STDEV.P(G62:G64)</f>
        <v>188.1441527718101</v>
      </c>
      <c r="J62">
        <v>0</v>
      </c>
      <c r="K62">
        <v>115</v>
      </c>
      <c r="L62">
        <v>1.8849992064609724</v>
      </c>
      <c r="M62" s="10">
        <f>AVERAGE(L62:L64)</f>
        <v>1.584956506684728</v>
      </c>
      <c r="N62" s="10">
        <f>_xlfn.STDEV.P(L62:L64)</f>
        <v>0.3000426997762442</v>
      </c>
    </row>
    <row r="63" spans="1:14" x14ac:dyDescent="0.25">
      <c r="A63" t="s">
        <v>117</v>
      </c>
      <c r="B63">
        <v>0.1</v>
      </c>
      <c r="C63">
        <v>1080</v>
      </c>
      <c r="D63">
        <f t="shared" si="6"/>
        <v>1944</v>
      </c>
      <c r="E63">
        <v>0</v>
      </c>
      <c r="F63">
        <v>6615</v>
      </c>
      <c r="G63">
        <f t="shared" si="7"/>
        <v>6615</v>
      </c>
      <c r="J63">
        <v>0</v>
      </c>
      <c r="K63">
        <v>76.38</v>
      </c>
      <c r="L63">
        <v>1.2849138069084836</v>
      </c>
    </row>
    <row r="64" spans="1:14" x14ac:dyDescent="0.25">
      <c r="A64" t="s">
        <v>118</v>
      </c>
      <c r="B64">
        <v>0.1</v>
      </c>
      <c r="C64">
        <v>1080</v>
      </c>
      <c r="D64">
        <f t="shared" si="6"/>
        <v>1944</v>
      </c>
      <c r="E64">
        <v>0</v>
      </c>
      <c r="F64">
        <v>6949</v>
      </c>
      <c r="G64">
        <f t="shared" si="7"/>
        <v>6949</v>
      </c>
      <c r="J64">
        <v>0</v>
      </c>
    </row>
    <row r="65" spans="1:14" x14ac:dyDescent="0.25">
      <c r="A65" t="s">
        <v>119</v>
      </c>
      <c r="B65">
        <v>0.1</v>
      </c>
      <c r="C65">
        <v>1200</v>
      </c>
      <c r="D65">
        <f t="shared" si="6"/>
        <v>2160</v>
      </c>
      <c r="E65">
        <v>22.67</v>
      </c>
      <c r="F65">
        <v>7995</v>
      </c>
      <c r="G65">
        <f t="shared" si="7"/>
        <v>7972.33</v>
      </c>
      <c r="H65" s="10">
        <f>AVERAGE(G65:G67)</f>
        <v>7686.7766666666676</v>
      </c>
      <c r="I65" s="10">
        <f>_xlfn.STDEV.P(G65:G67)</f>
        <v>201.91669839042257</v>
      </c>
      <c r="J65">
        <v>0</v>
      </c>
      <c r="K65">
        <v>142.80000000000001</v>
      </c>
      <c r="L65">
        <v>1.8848611744824673</v>
      </c>
      <c r="M65" s="10">
        <f>AVERAGE(L65:L67)</f>
        <v>1.7129887153720804</v>
      </c>
      <c r="N65" s="10">
        <f>_xlfn.STDEV.P(L65:L67)</f>
        <v>0.17187245911038684</v>
      </c>
    </row>
    <row r="66" spans="1:14" x14ac:dyDescent="0.25">
      <c r="A66" t="s">
        <v>120</v>
      </c>
      <c r="B66">
        <v>0.1</v>
      </c>
      <c r="C66">
        <v>1200</v>
      </c>
      <c r="D66">
        <f t="shared" si="6"/>
        <v>2160</v>
      </c>
      <c r="E66">
        <v>0</v>
      </c>
      <c r="F66">
        <v>7544</v>
      </c>
      <c r="G66">
        <f t="shared" si="7"/>
        <v>7544</v>
      </c>
      <c r="J66">
        <v>0</v>
      </c>
      <c r="K66">
        <v>100.5</v>
      </c>
      <c r="L66">
        <v>1.5411162562616936</v>
      </c>
    </row>
    <row r="67" spans="1:14" x14ac:dyDescent="0.25">
      <c r="A67" t="s">
        <v>121</v>
      </c>
      <c r="B67">
        <v>0.1</v>
      </c>
      <c r="C67">
        <v>1200</v>
      </c>
      <c r="D67">
        <f t="shared" si="6"/>
        <v>2160</v>
      </c>
      <c r="E67">
        <v>0</v>
      </c>
      <c r="F67">
        <v>7544</v>
      </c>
      <c r="G67">
        <f t="shared" si="7"/>
        <v>7544</v>
      </c>
      <c r="J67">
        <v>0</v>
      </c>
    </row>
    <row r="69" spans="1:14" s="13" customFormat="1" x14ac:dyDescent="0.25">
      <c r="A69" s="13" t="s">
        <v>211</v>
      </c>
      <c r="H69" s="14"/>
      <c r="I69" s="14"/>
      <c r="M69" s="14"/>
      <c r="N69" s="14"/>
    </row>
    <row r="70" spans="1:14" x14ac:dyDescent="0.25">
      <c r="E70" s="17" t="s">
        <v>206</v>
      </c>
      <c r="F70" s="17"/>
      <c r="G70" s="17"/>
      <c r="H70" s="17"/>
      <c r="I70" s="17"/>
      <c r="J70" s="18" t="s">
        <v>207</v>
      </c>
      <c r="K70" s="18"/>
      <c r="L70" s="18"/>
      <c r="M70" s="18"/>
      <c r="N70" s="18"/>
    </row>
    <row r="71" spans="1:14" x14ac:dyDescent="0.25">
      <c r="A71" t="s">
        <v>217</v>
      </c>
      <c r="B71" t="s">
        <v>200</v>
      </c>
      <c r="C71" t="s">
        <v>31</v>
      </c>
      <c r="D71" t="s">
        <v>201</v>
      </c>
      <c r="E71" t="s">
        <v>203</v>
      </c>
      <c r="F71" t="s">
        <v>204</v>
      </c>
      <c r="G71" t="s">
        <v>205</v>
      </c>
      <c r="H71" s="10" t="s">
        <v>210</v>
      </c>
      <c r="J71" t="s">
        <v>203</v>
      </c>
      <c r="K71" t="s">
        <v>204</v>
      </c>
      <c r="L71" t="s">
        <v>205</v>
      </c>
    </row>
    <row r="72" spans="1:14" x14ac:dyDescent="0.25">
      <c r="A72" t="s">
        <v>123</v>
      </c>
      <c r="B72">
        <v>1</v>
      </c>
      <c r="C72">
        <v>120</v>
      </c>
      <c r="D72">
        <f>C72*1.8</f>
        <v>216</v>
      </c>
      <c r="E72">
        <v>64.010000000000005</v>
      </c>
      <c r="F72">
        <v>592.4</v>
      </c>
      <c r="G72">
        <f>F72-E72</f>
        <v>528.39</v>
      </c>
      <c r="H72" s="10">
        <f>AVERAGE(G72:G73)</f>
        <v>536.91</v>
      </c>
      <c r="I72" s="10">
        <f>_xlfn.STDEV.P(G72:G73)</f>
        <v>8.5199999999999818</v>
      </c>
      <c r="J72">
        <v>0.1</v>
      </c>
      <c r="K72">
        <v>113.1</v>
      </c>
      <c r="L72">
        <f>K72-J72</f>
        <v>113</v>
      </c>
      <c r="M72" s="10">
        <f>AVERAGE(L72:L73)</f>
        <v>121.3</v>
      </c>
      <c r="N72" s="10">
        <f>_xlfn.STDEV.P(L72:L73)</f>
        <v>8.2999999999999972</v>
      </c>
    </row>
    <row r="73" spans="1:14" x14ac:dyDescent="0.25">
      <c r="A73" t="s">
        <v>124</v>
      </c>
      <c r="B73">
        <v>1</v>
      </c>
      <c r="C73">
        <v>120</v>
      </c>
      <c r="D73">
        <f t="shared" ref="D73:D94" si="8">C73*1.8</f>
        <v>216</v>
      </c>
      <c r="E73">
        <v>96.47</v>
      </c>
      <c r="F73">
        <v>641.9</v>
      </c>
      <c r="G73">
        <f t="shared" ref="G73:G94" si="9">F73-E73</f>
        <v>545.42999999999995</v>
      </c>
      <c r="J73">
        <v>0</v>
      </c>
      <c r="K73">
        <v>129.6</v>
      </c>
      <c r="L73">
        <f t="shared" ref="L73:L94" si="10">K73-J73</f>
        <v>129.6</v>
      </c>
    </row>
    <row r="74" spans="1:14" x14ac:dyDescent="0.25">
      <c r="A74" t="s">
        <v>125</v>
      </c>
      <c r="B74">
        <v>1</v>
      </c>
      <c r="C74">
        <v>240</v>
      </c>
      <c r="D74">
        <f t="shared" si="8"/>
        <v>432</v>
      </c>
      <c r="E74">
        <v>64.010000000000005</v>
      </c>
      <c r="F74">
        <v>1162</v>
      </c>
      <c r="G74">
        <f t="shared" si="9"/>
        <v>1097.99</v>
      </c>
      <c r="H74" s="10">
        <f>AVERAGE(G74:G75)</f>
        <v>1062.76</v>
      </c>
      <c r="I74" s="10">
        <f>_xlfn.STDEV.P(G74:G75)</f>
        <v>35.230000000000018</v>
      </c>
      <c r="J74">
        <v>0.1</v>
      </c>
      <c r="K74">
        <v>280.3</v>
      </c>
      <c r="L74">
        <f t="shared" si="10"/>
        <v>280.2</v>
      </c>
      <c r="M74" s="10">
        <f>AVERAGE(L74:L75)</f>
        <v>267.95</v>
      </c>
      <c r="N74" s="10">
        <f>_xlfn.STDEV.P(L74:L75)</f>
        <v>12.25</v>
      </c>
    </row>
    <row r="75" spans="1:14" x14ac:dyDescent="0.25">
      <c r="A75" t="s">
        <v>126</v>
      </c>
      <c r="B75">
        <v>1</v>
      </c>
      <c r="C75">
        <v>240</v>
      </c>
      <c r="D75">
        <f t="shared" si="8"/>
        <v>432</v>
      </c>
      <c r="E75">
        <v>96.47</v>
      </c>
      <c r="F75">
        <v>1124</v>
      </c>
      <c r="G75">
        <f t="shared" si="9"/>
        <v>1027.53</v>
      </c>
      <c r="J75">
        <v>0</v>
      </c>
      <c r="K75">
        <v>255.7</v>
      </c>
      <c r="L75">
        <f t="shared" si="10"/>
        <v>255.7</v>
      </c>
    </row>
    <row r="76" spans="1:14" x14ac:dyDescent="0.25">
      <c r="A76" t="s">
        <v>127</v>
      </c>
      <c r="B76">
        <v>1</v>
      </c>
      <c r="C76">
        <v>360</v>
      </c>
      <c r="D76">
        <f t="shared" si="8"/>
        <v>648</v>
      </c>
      <c r="E76">
        <v>64.010000000000005</v>
      </c>
      <c r="F76">
        <v>1625</v>
      </c>
      <c r="G76">
        <f t="shared" si="9"/>
        <v>1560.99</v>
      </c>
      <c r="H76" s="10">
        <f>AVERAGE(G76:G77)</f>
        <v>1516.76</v>
      </c>
      <c r="I76" s="10">
        <f>_xlfn.STDEV.P(G76:G77)</f>
        <v>44.230000000000018</v>
      </c>
      <c r="J76">
        <v>0.1</v>
      </c>
      <c r="K76">
        <v>464.5</v>
      </c>
      <c r="L76">
        <f t="shared" si="10"/>
        <v>464.4</v>
      </c>
      <c r="M76" s="10">
        <f>AVERAGE(L76:L77)</f>
        <v>491.45</v>
      </c>
      <c r="N76" s="10">
        <f>_xlfn.STDEV.P(L76:L77)</f>
        <v>27.050000000000011</v>
      </c>
    </row>
    <row r="77" spans="1:14" x14ac:dyDescent="0.25">
      <c r="A77" t="s">
        <v>128</v>
      </c>
      <c r="B77">
        <v>1</v>
      </c>
      <c r="C77">
        <v>360</v>
      </c>
      <c r="D77">
        <f t="shared" si="8"/>
        <v>648</v>
      </c>
      <c r="E77">
        <v>96.47</v>
      </c>
      <c r="F77">
        <v>1569</v>
      </c>
      <c r="G77">
        <f t="shared" si="9"/>
        <v>1472.53</v>
      </c>
      <c r="J77">
        <v>0</v>
      </c>
      <c r="K77">
        <v>518.5</v>
      </c>
      <c r="L77">
        <f t="shared" si="10"/>
        <v>518.5</v>
      </c>
    </row>
    <row r="78" spans="1:14" x14ac:dyDescent="0.25">
      <c r="A78" t="s">
        <v>129</v>
      </c>
      <c r="B78">
        <v>1</v>
      </c>
      <c r="C78">
        <v>480</v>
      </c>
      <c r="D78">
        <f t="shared" si="8"/>
        <v>864</v>
      </c>
      <c r="E78">
        <v>64.010000000000005</v>
      </c>
      <c r="F78">
        <v>1824</v>
      </c>
      <c r="G78">
        <f t="shared" si="9"/>
        <v>1759.99</v>
      </c>
      <c r="H78" s="10">
        <f>AVERAGE(G78:G80)</f>
        <v>1738.7733333333333</v>
      </c>
      <c r="I78" s="10">
        <f>_xlfn.STDEV.P(G78:G80)</f>
        <v>79.297303162774014</v>
      </c>
      <c r="J78">
        <v>0.1</v>
      </c>
      <c r="K78">
        <v>623.79999999999995</v>
      </c>
      <c r="L78">
        <f t="shared" si="10"/>
        <v>623.69999999999993</v>
      </c>
      <c r="M78" s="10">
        <f>AVERAGE(L78:L80)</f>
        <v>830.16</v>
      </c>
      <c r="N78" s="10">
        <f>_xlfn.STDEV.P(L78:L80)</f>
        <v>178.26363024090676</v>
      </c>
    </row>
    <row r="79" spans="1:14" x14ac:dyDescent="0.25">
      <c r="A79" t="s">
        <v>130</v>
      </c>
      <c r="B79">
        <v>1</v>
      </c>
      <c r="C79">
        <v>480</v>
      </c>
      <c r="D79">
        <f t="shared" si="8"/>
        <v>864</v>
      </c>
      <c r="E79">
        <v>96.47</v>
      </c>
      <c r="F79">
        <v>1920</v>
      </c>
      <c r="G79">
        <f t="shared" si="9"/>
        <v>1823.53</v>
      </c>
      <c r="J79">
        <v>0</v>
      </c>
      <c r="K79">
        <v>808.1</v>
      </c>
      <c r="L79">
        <f t="shared" si="10"/>
        <v>808.1</v>
      </c>
    </row>
    <row r="80" spans="1:14" x14ac:dyDescent="0.25">
      <c r="A80" t="s">
        <v>131</v>
      </c>
      <c r="B80">
        <v>1</v>
      </c>
      <c r="C80">
        <v>480</v>
      </c>
      <c r="D80">
        <f t="shared" si="8"/>
        <v>864</v>
      </c>
      <c r="E80">
        <v>126.2</v>
      </c>
      <c r="F80">
        <v>1759</v>
      </c>
      <c r="G80">
        <f t="shared" si="9"/>
        <v>1632.8</v>
      </c>
      <c r="J80">
        <v>61.32</v>
      </c>
      <c r="K80">
        <v>1120</v>
      </c>
      <c r="L80">
        <f t="shared" si="10"/>
        <v>1058.68</v>
      </c>
    </row>
    <row r="81" spans="1:14" x14ac:dyDescent="0.25">
      <c r="A81" t="s">
        <v>132</v>
      </c>
      <c r="B81">
        <v>1</v>
      </c>
      <c r="C81">
        <v>600</v>
      </c>
      <c r="D81">
        <f t="shared" si="8"/>
        <v>1080</v>
      </c>
      <c r="E81">
        <v>64.010000000000005</v>
      </c>
      <c r="F81">
        <v>2258</v>
      </c>
      <c r="G81">
        <f t="shared" si="9"/>
        <v>2193.9899999999998</v>
      </c>
      <c r="H81" s="10">
        <f>AVERAGE(G81:G83)</f>
        <v>2145.7733333333335</v>
      </c>
      <c r="I81" s="10">
        <f>_xlfn.STDEV.P(G81:G83)</f>
        <v>98.258649944363157</v>
      </c>
      <c r="J81">
        <v>0.1</v>
      </c>
      <c r="K81">
        <v>767.7</v>
      </c>
      <c r="L81">
        <f t="shared" si="10"/>
        <v>767.6</v>
      </c>
      <c r="M81" s="10">
        <f>AVERAGE(L81:L83)</f>
        <v>1115.4266666666665</v>
      </c>
      <c r="N81" s="10">
        <f>_xlfn.STDEV.P(L81:L83)</f>
        <v>247.93480074854813</v>
      </c>
    </row>
    <row r="82" spans="1:14" x14ac:dyDescent="0.25">
      <c r="A82" t="s">
        <v>133</v>
      </c>
      <c r="B82">
        <v>1</v>
      </c>
      <c r="C82">
        <v>600</v>
      </c>
      <c r="D82">
        <f t="shared" si="8"/>
        <v>1080</v>
      </c>
      <c r="E82">
        <v>96.47</v>
      </c>
      <c r="F82">
        <v>2331</v>
      </c>
      <c r="G82">
        <f t="shared" si="9"/>
        <v>2234.5300000000002</v>
      </c>
      <c r="J82">
        <v>0</v>
      </c>
      <c r="K82">
        <v>1251</v>
      </c>
      <c r="L82">
        <f t="shared" si="10"/>
        <v>1251</v>
      </c>
    </row>
    <row r="83" spans="1:14" x14ac:dyDescent="0.25">
      <c r="A83" t="s">
        <v>134</v>
      </c>
      <c r="B83">
        <v>1</v>
      </c>
      <c r="C83">
        <v>600</v>
      </c>
      <c r="D83">
        <f t="shared" si="8"/>
        <v>1080</v>
      </c>
      <c r="E83">
        <v>126.2</v>
      </c>
      <c r="F83">
        <v>2135</v>
      </c>
      <c r="G83">
        <f t="shared" si="9"/>
        <v>2008.8</v>
      </c>
      <c r="J83">
        <v>61.32</v>
      </c>
      <c r="K83">
        <v>1389</v>
      </c>
      <c r="L83">
        <f t="shared" si="10"/>
        <v>1327.68</v>
      </c>
    </row>
    <row r="84" spans="1:14" x14ac:dyDescent="0.25">
      <c r="A84" t="s">
        <v>135</v>
      </c>
      <c r="B84">
        <v>1</v>
      </c>
      <c r="C84">
        <v>720</v>
      </c>
      <c r="D84">
        <f t="shared" si="8"/>
        <v>1296</v>
      </c>
      <c r="E84">
        <v>64.010000000000005</v>
      </c>
      <c r="F84">
        <v>2694</v>
      </c>
      <c r="G84">
        <f t="shared" si="9"/>
        <v>2629.99</v>
      </c>
      <c r="H84" s="10">
        <f>AVERAGE(G84:G86)</f>
        <v>2560.106666666667</v>
      </c>
      <c r="I84" s="10">
        <f>_xlfn.STDEV.P(G84:G86)</f>
        <v>161.54283938186657</v>
      </c>
      <c r="J84">
        <v>0.1</v>
      </c>
      <c r="K84">
        <v>956</v>
      </c>
      <c r="L84">
        <f t="shared" si="10"/>
        <v>955.9</v>
      </c>
      <c r="M84" s="10">
        <f>AVERAGE(L84:L86)</f>
        <v>1361.1933333333334</v>
      </c>
      <c r="N84" s="10">
        <f>_xlfn.STDEV.P(L84:L86)</f>
        <v>290.72075964555586</v>
      </c>
    </row>
    <row r="85" spans="1:14" x14ac:dyDescent="0.25">
      <c r="A85" t="s">
        <v>136</v>
      </c>
      <c r="B85">
        <v>1</v>
      </c>
      <c r="C85">
        <v>720</v>
      </c>
      <c r="D85">
        <f t="shared" si="8"/>
        <v>1296</v>
      </c>
      <c r="E85">
        <v>96.47</v>
      </c>
      <c r="F85">
        <v>2810</v>
      </c>
      <c r="G85">
        <f t="shared" si="9"/>
        <v>2713.53</v>
      </c>
      <c r="J85">
        <v>0</v>
      </c>
      <c r="K85">
        <v>1504</v>
      </c>
      <c r="L85">
        <f t="shared" si="10"/>
        <v>1504</v>
      </c>
    </row>
    <row r="86" spans="1:14" x14ac:dyDescent="0.25">
      <c r="A86" t="s">
        <v>137</v>
      </c>
      <c r="B86">
        <v>1</v>
      </c>
      <c r="C86">
        <v>720</v>
      </c>
      <c r="D86">
        <f t="shared" si="8"/>
        <v>1296</v>
      </c>
      <c r="E86">
        <v>126.2</v>
      </c>
      <c r="F86">
        <v>2463</v>
      </c>
      <c r="G86">
        <f t="shared" si="9"/>
        <v>2336.8000000000002</v>
      </c>
      <c r="J86">
        <v>61.32</v>
      </c>
      <c r="K86">
        <v>1685</v>
      </c>
      <c r="L86">
        <f t="shared" si="10"/>
        <v>1623.68</v>
      </c>
    </row>
    <row r="87" spans="1:14" x14ac:dyDescent="0.25">
      <c r="A87" t="s">
        <v>138</v>
      </c>
      <c r="B87">
        <v>1</v>
      </c>
      <c r="C87">
        <v>840</v>
      </c>
      <c r="D87">
        <f t="shared" si="8"/>
        <v>1512</v>
      </c>
      <c r="E87">
        <v>64.010000000000005</v>
      </c>
      <c r="F87">
        <v>3108</v>
      </c>
      <c r="G87">
        <f t="shared" si="9"/>
        <v>3043.99</v>
      </c>
      <c r="H87" s="10">
        <f>AVERAGE(G87:G88)</f>
        <v>3008.76</v>
      </c>
      <c r="I87" s="10">
        <f>_xlfn.STDEV.P(G87:G88)</f>
        <v>35.229999999999791</v>
      </c>
      <c r="J87">
        <v>0.1</v>
      </c>
      <c r="K87">
        <v>1805</v>
      </c>
      <c r="L87">
        <f t="shared" si="10"/>
        <v>1804.9</v>
      </c>
      <c r="M87" s="10">
        <f>AVERAGE(L87:L88)</f>
        <v>1847.45</v>
      </c>
      <c r="N87" s="10">
        <f>_xlfn.STDEV.P(L87:L88)</f>
        <v>42.549999999999955</v>
      </c>
    </row>
    <row r="88" spans="1:14" x14ac:dyDescent="0.25">
      <c r="A88" t="s">
        <v>139</v>
      </c>
      <c r="B88">
        <v>1</v>
      </c>
      <c r="C88">
        <v>840</v>
      </c>
      <c r="D88">
        <f t="shared" si="8"/>
        <v>1512</v>
      </c>
      <c r="E88">
        <v>96.47</v>
      </c>
      <c r="F88">
        <v>3070</v>
      </c>
      <c r="G88">
        <f t="shared" si="9"/>
        <v>2973.53</v>
      </c>
      <c r="J88">
        <v>0</v>
      </c>
      <c r="K88">
        <v>1890</v>
      </c>
      <c r="L88">
        <f>K88-J88</f>
        <v>1890</v>
      </c>
    </row>
    <row r="89" spans="1:14" x14ac:dyDescent="0.25">
      <c r="A89" t="s">
        <v>140</v>
      </c>
      <c r="B89">
        <v>1</v>
      </c>
      <c r="C89">
        <v>960</v>
      </c>
      <c r="D89">
        <f t="shared" si="8"/>
        <v>1728</v>
      </c>
      <c r="E89">
        <v>64.010000000000005</v>
      </c>
      <c r="F89">
        <v>3211</v>
      </c>
      <c r="G89">
        <f t="shared" si="9"/>
        <v>3146.99</v>
      </c>
      <c r="H89" s="10">
        <f>AVERAGE(G89:G90)</f>
        <v>3170.26</v>
      </c>
      <c r="I89" s="10">
        <f>_xlfn.STDEV.P(G89:G90)</f>
        <v>23.270000000000209</v>
      </c>
      <c r="J89">
        <v>0.1</v>
      </c>
      <c r="K89">
        <v>2150</v>
      </c>
      <c r="L89">
        <f t="shared" si="10"/>
        <v>2149.9</v>
      </c>
      <c r="M89" s="10">
        <f>AVERAGE(L89:L90)</f>
        <v>2192.9499999999998</v>
      </c>
      <c r="N89" s="10">
        <f>_xlfn.STDEV.P(L89:L90)</f>
        <v>43.049999999999955</v>
      </c>
    </row>
    <row r="90" spans="1:14" x14ac:dyDescent="0.25">
      <c r="A90" t="s">
        <v>141</v>
      </c>
      <c r="B90">
        <v>1</v>
      </c>
      <c r="C90">
        <v>960</v>
      </c>
      <c r="D90">
        <f t="shared" si="8"/>
        <v>1728</v>
      </c>
      <c r="E90">
        <v>96.47</v>
      </c>
      <c r="F90">
        <v>3290</v>
      </c>
      <c r="G90">
        <f t="shared" si="9"/>
        <v>3193.53</v>
      </c>
      <c r="J90">
        <v>0</v>
      </c>
      <c r="K90">
        <v>2236</v>
      </c>
      <c r="L90">
        <f t="shared" si="10"/>
        <v>2236</v>
      </c>
    </row>
    <row r="91" spans="1:14" x14ac:dyDescent="0.25">
      <c r="A91" t="s">
        <v>142</v>
      </c>
      <c r="B91">
        <v>1</v>
      </c>
      <c r="C91">
        <v>1080</v>
      </c>
      <c r="D91">
        <f t="shared" si="8"/>
        <v>1944</v>
      </c>
      <c r="E91">
        <v>64.010000000000005</v>
      </c>
      <c r="F91">
        <v>3359</v>
      </c>
      <c r="G91">
        <f t="shared" si="9"/>
        <v>3294.99</v>
      </c>
      <c r="H91" s="10">
        <f>AVERAGE(G91:G92)</f>
        <v>3367.76</v>
      </c>
      <c r="I91" s="10">
        <f>_xlfn.STDEV.P(G91:G92)</f>
        <v>72.770000000000209</v>
      </c>
      <c r="J91">
        <v>0.1</v>
      </c>
      <c r="K91">
        <v>2274</v>
      </c>
      <c r="L91">
        <f t="shared" si="10"/>
        <v>2273.9</v>
      </c>
      <c r="M91" s="10">
        <f>AVERAGE(L91:L92)</f>
        <v>2449.9499999999998</v>
      </c>
      <c r="N91" s="10">
        <f>_xlfn.STDEV.P(L91:L92)</f>
        <v>176.04999999999995</v>
      </c>
    </row>
    <row r="92" spans="1:14" x14ac:dyDescent="0.25">
      <c r="A92" t="s">
        <v>143</v>
      </c>
      <c r="B92">
        <v>1</v>
      </c>
      <c r="C92">
        <v>1080</v>
      </c>
      <c r="D92">
        <f t="shared" si="8"/>
        <v>1944</v>
      </c>
      <c r="E92">
        <v>96.47</v>
      </c>
      <c r="F92">
        <v>3537</v>
      </c>
      <c r="G92">
        <f t="shared" si="9"/>
        <v>3440.53</v>
      </c>
      <c r="J92">
        <v>0</v>
      </c>
      <c r="K92">
        <v>2626</v>
      </c>
      <c r="L92">
        <f t="shared" si="10"/>
        <v>2626</v>
      </c>
    </row>
    <row r="93" spans="1:14" x14ac:dyDescent="0.25">
      <c r="A93" t="s">
        <v>144</v>
      </c>
      <c r="B93">
        <v>1</v>
      </c>
      <c r="C93">
        <v>1200</v>
      </c>
      <c r="D93">
        <f t="shared" si="8"/>
        <v>2160</v>
      </c>
      <c r="E93">
        <v>64.010000000000005</v>
      </c>
      <c r="F93">
        <v>3918</v>
      </c>
      <c r="G93">
        <f t="shared" si="9"/>
        <v>3853.99</v>
      </c>
      <c r="H93" s="10">
        <f>AVERAGE(G93:G94)</f>
        <v>3789.26</v>
      </c>
      <c r="I93" s="10">
        <f>_xlfn.STDEV.P(G93:G94)</f>
        <v>64.729999999999791</v>
      </c>
      <c r="J93">
        <v>0.1</v>
      </c>
      <c r="K93">
        <v>2829</v>
      </c>
      <c r="L93">
        <f t="shared" si="10"/>
        <v>2828.9</v>
      </c>
      <c r="M93" s="10">
        <f>AVERAGE(L93:L94)</f>
        <v>2882.95</v>
      </c>
      <c r="N93" s="10">
        <f>_xlfn.STDEV.P(L93:L94)</f>
        <v>54.049999999999955</v>
      </c>
    </row>
    <row r="94" spans="1:14" x14ac:dyDescent="0.25">
      <c r="A94" t="s">
        <v>145</v>
      </c>
      <c r="B94">
        <v>1</v>
      </c>
      <c r="C94">
        <v>1200</v>
      </c>
      <c r="D94">
        <f t="shared" si="8"/>
        <v>2160</v>
      </c>
      <c r="E94">
        <v>96.47</v>
      </c>
      <c r="F94">
        <v>3821</v>
      </c>
      <c r="G94">
        <f t="shared" si="9"/>
        <v>3724.53</v>
      </c>
      <c r="J94">
        <v>0</v>
      </c>
      <c r="K94">
        <v>2937</v>
      </c>
      <c r="L94">
        <f t="shared" si="10"/>
        <v>2937</v>
      </c>
    </row>
  </sheetData>
  <mergeCells count="8">
    <mergeCell ref="E14:I14"/>
    <mergeCell ref="J14:N14"/>
    <mergeCell ref="D4:G4"/>
    <mergeCell ref="J4:O4"/>
    <mergeCell ref="E70:I70"/>
    <mergeCell ref="J70:N70"/>
    <mergeCell ref="J35:N35"/>
    <mergeCell ref="E35:I3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A9EE7-81A8-41D7-8008-18138340CB01}">
  <dimension ref="A1:Z74"/>
  <sheetViews>
    <sheetView topLeftCell="B1" zoomScale="85" zoomScaleNormal="85" workbookViewId="0">
      <selection activeCell="K5" sqref="K5"/>
    </sheetView>
  </sheetViews>
  <sheetFormatPr baseColWidth="10" defaultRowHeight="15" x14ac:dyDescent="0.25"/>
  <cols>
    <col min="2" max="2" width="21.7109375" customWidth="1"/>
    <col min="3" max="3" width="15.5703125" bestFit="1" customWidth="1"/>
    <col min="4" max="4" width="16.28515625" bestFit="1" customWidth="1"/>
    <col min="6" max="6" width="14" bestFit="1" customWidth="1"/>
    <col min="8" max="8" width="16.7109375" style="3" bestFit="1" customWidth="1"/>
    <col min="11" max="11" width="14.42578125" style="8" bestFit="1" customWidth="1"/>
    <col min="12" max="12" width="13.5703125" bestFit="1" customWidth="1"/>
    <col min="13" max="13" width="27.5703125" bestFit="1" customWidth="1"/>
    <col min="14" max="14" width="19.28515625" style="8" bestFit="1" customWidth="1"/>
    <col min="15" max="15" width="11.42578125" style="3"/>
    <col min="17" max="17" width="15.7109375" style="8" bestFit="1" customWidth="1"/>
    <col min="18" max="18" width="14.85546875" bestFit="1" customWidth="1"/>
    <col min="19" max="19" width="29" bestFit="1" customWidth="1"/>
    <col min="20" max="20" width="20.5703125" style="8" bestFit="1" customWidth="1"/>
    <col min="21" max="21" width="11.42578125" style="3"/>
  </cols>
  <sheetData>
    <row r="1" spans="1:26" x14ac:dyDescent="0.25">
      <c r="A1" s="11" t="s">
        <v>26</v>
      </c>
      <c r="B1" s="11"/>
      <c r="C1" s="11" t="s">
        <v>27</v>
      </c>
      <c r="D1" s="11"/>
      <c r="E1" s="11"/>
      <c r="F1" s="11" t="s">
        <v>16</v>
      </c>
      <c r="G1" s="11"/>
      <c r="H1" s="11"/>
      <c r="I1" s="11"/>
      <c r="J1" s="11" t="s">
        <v>36</v>
      </c>
      <c r="K1" s="11"/>
      <c r="L1" s="11"/>
      <c r="M1" s="11"/>
      <c r="N1" s="11"/>
      <c r="O1" s="11"/>
      <c r="P1" s="11" t="s">
        <v>37</v>
      </c>
      <c r="Q1" s="11"/>
      <c r="R1" s="11"/>
      <c r="S1" s="11"/>
      <c r="T1" s="11"/>
      <c r="U1" s="11"/>
      <c r="W1" s="11" t="s">
        <v>81</v>
      </c>
      <c r="X1" s="11"/>
      <c r="Y1" s="11" t="s">
        <v>83</v>
      </c>
      <c r="Z1" s="11"/>
    </row>
    <row r="2" spans="1:26" x14ac:dyDescent="0.25">
      <c r="A2" t="s">
        <v>26</v>
      </c>
      <c r="B2" t="s">
        <v>47</v>
      </c>
      <c r="C2" t="s">
        <v>15</v>
      </c>
      <c r="D2" s="7" t="s">
        <v>28</v>
      </c>
      <c r="E2" t="s">
        <v>0</v>
      </c>
      <c r="F2" t="s">
        <v>30</v>
      </c>
      <c r="G2" t="s">
        <v>31</v>
      </c>
      <c r="H2" s="3" t="s">
        <v>32</v>
      </c>
      <c r="I2" t="s">
        <v>33</v>
      </c>
      <c r="J2" t="s">
        <v>35</v>
      </c>
      <c r="K2" s="8" t="s">
        <v>38</v>
      </c>
      <c r="L2" t="s">
        <v>39</v>
      </c>
      <c r="M2" t="s">
        <v>34</v>
      </c>
      <c r="N2" s="8" t="s">
        <v>48</v>
      </c>
      <c r="O2" s="3" t="s">
        <v>40</v>
      </c>
      <c r="P2" t="s">
        <v>41</v>
      </c>
      <c r="Q2" s="8" t="s">
        <v>42</v>
      </c>
      <c r="R2" t="s">
        <v>43</v>
      </c>
      <c r="S2" t="s">
        <v>44</v>
      </c>
      <c r="T2" s="8" t="s">
        <v>45</v>
      </c>
      <c r="U2" s="3" t="s">
        <v>46</v>
      </c>
      <c r="W2" t="s">
        <v>80</v>
      </c>
      <c r="X2" t="s">
        <v>82</v>
      </c>
      <c r="Y2" t="s">
        <v>80</v>
      </c>
      <c r="Z2" t="s">
        <v>82</v>
      </c>
    </row>
    <row r="3" spans="1:26" x14ac:dyDescent="0.25">
      <c r="B3" t="s">
        <v>79</v>
      </c>
      <c r="C3" t="s">
        <v>17</v>
      </c>
      <c r="D3" t="s">
        <v>29</v>
      </c>
      <c r="E3" t="s">
        <v>18</v>
      </c>
      <c r="F3" t="s">
        <v>19</v>
      </c>
      <c r="G3" t="s">
        <v>20</v>
      </c>
      <c r="H3" s="3" t="s">
        <v>21</v>
      </c>
      <c r="I3" t="s">
        <v>22</v>
      </c>
      <c r="J3" t="s">
        <v>23</v>
      </c>
      <c r="K3" s="8" t="s">
        <v>23</v>
      </c>
      <c r="L3" t="s">
        <v>23</v>
      </c>
      <c r="M3" t="s">
        <v>23</v>
      </c>
      <c r="N3" s="8" t="s">
        <v>24</v>
      </c>
      <c r="O3" s="3" t="s">
        <v>25</v>
      </c>
      <c r="P3" t="s">
        <v>23</v>
      </c>
      <c r="Q3" s="8" t="s">
        <v>23</v>
      </c>
      <c r="R3" t="s">
        <v>23</v>
      </c>
      <c r="S3" t="s">
        <v>23</v>
      </c>
      <c r="T3" s="8" t="s">
        <v>24</v>
      </c>
      <c r="U3" s="3" t="s">
        <v>25</v>
      </c>
    </row>
    <row r="4" spans="1:26" x14ac:dyDescent="0.25">
      <c r="A4" t="s">
        <v>26</v>
      </c>
      <c r="B4" t="s">
        <v>47</v>
      </c>
      <c r="C4" t="s">
        <v>15</v>
      </c>
      <c r="D4" s="7" t="s">
        <v>28</v>
      </c>
      <c r="E4" t="s">
        <v>0</v>
      </c>
      <c r="F4" t="s">
        <v>30</v>
      </c>
      <c r="G4" t="s">
        <v>31</v>
      </c>
      <c r="H4" s="3" t="s">
        <v>32</v>
      </c>
      <c r="I4" t="s">
        <v>33</v>
      </c>
      <c r="J4" t="s">
        <v>35</v>
      </c>
      <c r="K4" s="8" t="s">
        <v>38</v>
      </c>
      <c r="L4" t="s">
        <v>39</v>
      </c>
      <c r="M4" t="s">
        <v>34</v>
      </c>
      <c r="N4" s="8" t="s">
        <v>48</v>
      </c>
      <c r="O4" s="3" t="s">
        <v>40</v>
      </c>
      <c r="P4" t="s">
        <v>41</v>
      </c>
      <c r="Q4" s="8" t="s">
        <v>42</v>
      </c>
      <c r="R4" t="s">
        <v>43</v>
      </c>
      <c r="S4" t="s">
        <v>44</v>
      </c>
      <c r="T4" s="8" t="s">
        <v>45</v>
      </c>
      <c r="U4" s="3" t="s">
        <v>46</v>
      </c>
    </row>
    <row r="5" spans="1:26" x14ac:dyDescent="0.25">
      <c r="A5" t="s">
        <v>50</v>
      </c>
      <c r="B5" t="s">
        <v>49</v>
      </c>
      <c r="C5">
        <v>0.1</v>
      </c>
      <c r="D5">
        <v>37</v>
      </c>
      <c r="E5">
        <v>10</v>
      </c>
      <c r="F5">
        <v>12</v>
      </c>
      <c r="G5">
        <v>40</v>
      </c>
      <c r="H5" s="3">
        <f>Tabelle5[[#This Row],[current]]/Tabelle5[[#This Row],[surface area]]</f>
        <v>3.3333333333333335</v>
      </c>
      <c r="I5">
        <v>1800</v>
      </c>
      <c r="J5">
        <v>2.96</v>
      </c>
      <c r="K5" s="8">
        <f>(Tabelle5[[#This Row],[current]]*Tabelle5[[#This Row],[time]])/(Constants!$B$4*Constants!$B$1)*Constants!$B$2/Tabelle5[[#This Row],[volume after exp]]*1000</f>
        <v>302.82819483213325</v>
      </c>
      <c r="L5">
        <v>275.7</v>
      </c>
      <c r="M5">
        <f>Tabelle5[[#This Row],[F measured]]-Tabelle5[[#This Row],[F initial]]</f>
        <v>272.74</v>
      </c>
      <c r="N5" s="8">
        <f>Tabelle5[[#This Row],[F Produced (concentration)]]*Tabelle5[[#This Row],[volume after exp]]/1000</f>
        <v>10.091380000000001</v>
      </c>
      <c r="O5" s="3">
        <f>Tabelle5[[#This Row],[F Produced (concentration)]]/Tabelle5[[#This Row],[F theoretical]]*100</f>
        <v>90.064268999519001</v>
      </c>
      <c r="P5">
        <v>0.56999999999999995</v>
      </c>
      <c r="Q5" s="8">
        <f>(Tabelle5[[#This Row],[current]]*Tabelle5[[#This Row],[time]])/(Constants!$B$5*Constants!$B$1)*Constants!$B$3/Tabelle5[[#This Row],[volume after exp]]*1000</f>
        <v>232.06239872042846</v>
      </c>
      <c r="R5">
        <v>33.869999999999997</v>
      </c>
      <c r="S5">
        <f>Tabelle5[[#This Row],[FA measured]]-Tabelle5[[#This Row],[FA initial]]</f>
        <v>33.299999999999997</v>
      </c>
      <c r="T5" s="8">
        <f>Tabelle5[[#This Row],[FA produced (concentration)]]*Tabelle5[[#This Row],[volume after exp]]/1000</f>
        <v>1.2321</v>
      </c>
      <c r="U5" s="3">
        <f>Tabelle5[[#This Row],[FA produced (concentration)]]/Tabelle5[[#This Row],[FA theoretical]]*100</f>
        <v>14.349588810429115</v>
      </c>
      <c r="W5" s="3">
        <f>AVERAGE(O5:O6)</f>
        <v>89.616909819347313</v>
      </c>
      <c r="X5">
        <f>_xlfn.STDEV.P(O5:O6)</f>
        <v>0.44735918017168075</v>
      </c>
      <c r="Y5" s="3">
        <f>AVERAGE(U5:U6)</f>
        <v>10.779166306053472</v>
      </c>
      <c r="Z5">
        <f>_xlfn.STDEV.P(U5:U6)</f>
        <v>3.570422504375645</v>
      </c>
    </row>
    <row r="6" spans="1:26" x14ac:dyDescent="0.25">
      <c r="A6" t="s">
        <v>52</v>
      </c>
      <c r="B6" t="s">
        <v>51</v>
      </c>
      <c r="C6">
        <v>0.1</v>
      </c>
      <c r="D6">
        <v>39.5</v>
      </c>
      <c r="E6">
        <v>10</v>
      </c>
      <c r="F6">
        <v>12</v>
      </c>
      <c r="G6">
        <v>40</v>
      </c>
      <c r="H6" s="3">
        <f>Tabelle5[[#This Row],[current]]/Tabelle5[[#This Row],[surface area]]</f>
        <v>3.3333333333333335</v>
      </c>
      <c r="I6">
        <v>1800</v>
      </c>
      <c r="J6">
        <v>2.96</v>
      </c>
      <c r="K6" s="8">
        <f>(Tabelle5[[#This Row],[current]]*Tabelle5[[#This Row],[time]])/(Constants!$B$4*Constants!$B$1)*Constants!$B$2/Tabelle5[[#This Row],[volume after exp]]*1000</f>
        <v>283.66185338706151</v>
      </c>
      <c r="L6">
        <v>255.9</v>
      </c>
      <c r="M6">
        <f>Tabelle5[[#This Row],[F measured]]-Tabelle5[[#This Row],[F initial]]</f>
        <v>252.94</v>
      </c>
      <c r="N6" s="8">
        <f>Tabelle5[[#This Row],[F Produced (concentration)]]*Tabelle5[[#This Row],[volume after exp]]/1000</f>
        <v>9.9911300000000001</v>
      </c>
      <c r="O6" s="3">
        <f>Tabelle5[[#This Row],[F Produced (concentration)]]/Tabelle5[[#This Row],[F theoretical]]*100</f>
        <v>89.16955063917564</v>
      </c>
      <c r="P6">
        <v>0.56999999999999995</v>
      </c>
      <c r="Q6" s="8">
        <f>(Tabelle5[[#This Row],[current]]*Tabelle5[[#This Row],[time]])/(Constants!$B$5*Constants!$B$1)*Constants!$B$3/Tabelle5[[#This Row],[volume after exp]]*1000</f>
        <v>217.37490513052794</v>
      </c>
      <c r="R6">
        <v>16.239999999999998</v>
      </c>
      <c r="S6">
        <f>Tabelle5[[#This Row],[FA measured]]-Tabelle5[[#This Row],[FA initial]]</f>
        <v>15.669999999999998</v>
      </c>
      <c r="T6" s="8">
        <f>Tabelle5[[#This Row],[FA produced (concentration)]]*Tabelle5[[#This Row],[volume after exp]]/1000</f>
        <v>0.61896499999999988</v>
      </c>
      <c r="U6" s="3">
        <f>Tabelle5[[#This Row],[FA produced (concentration)]]/Tabelle5[[#This Row],[FA theoretical]]*100</f>
        <v>7.20874380167783</v>
      </c>
      <c r="W6" s="3" t="s">
        <v>84</v>
      </c>
      <c r="Y6" s="3"/>
    </row>
    <row r="7" spans="1:26" x14ac:dyDescent="0.25">
      <c r="A7" t="s">
        <v>53</v>
      </c>
      <c r="B7" t="s">
        <v>67</v>
      </c>
      <c r="C7">
        <v>0.1</v>
      </c>
      <c r="D7">
        <v>39.299999999999997</v>
      </c>
      <c r="E7">
        <v>50</v>
      </c>
      <c r="F7">
        <v>12</v>
      </c>
      <c r="G7">
        <v>40</v>
      </c>
      <c r="H7" s="3">
        <f>Tabelle5[[#This Row],[current]]/Tabelle5[[#This Row],[surface area]]</f>
        <v>3.3333333333333335</v>
      </c>
      <c r="I7">
        <v>1800</v>
      </c>
      <c r="J7">
        <v>2.96</v>
      </c>
      <c r="K7" s="8">
        <f>(Tabelle5[[#This Row],[current]]*Tabelle5[[#This Row],[time]])/(Constants!$B$4*Constants!$B$1)*Constants!$B$2/Tabelle5[[#This Row],[volume after exp]]*1000</f>
        <v>285.10542516002369</v>
      </c>
      <c r="L7">
        <v>248.3</v>
      </c>
      <c r="M7">
        <f>Tabelle5[[#This Row],[F measured]]-Tabelle5[[#This Row],[F initial]]</f>
        <v>245.34</v>
      </c>
      <c r="N7" s="8">
        <f>Tabelle5[[#This Row],[F Produced (concentration)]]*Tabelle5[[#This Row],[volume after exp]]/1000</f>
        <v>9.6418619999999997</v>
      </c>
      <c r="O7" s="3">
        <f>Tabelle5[[#This Row],[F Produced (concentration)]]/Tabelle5[[#This Row],[F theoretical]]*100</f>
        <v>86.052378646353645</v>
      </c>
      <c r="P7">
        <v>0.56999999999999995</v>
      </c>
      <c r="Q7" s="8">
        <f>(Tabelle5[[#This Row],[current]]*Tabelle5[[#This Row],[time]])/(Constants!$B$5*Constants!$B$1)*Constants!$B$3/Tabelle5[[#This Row],[volume after exp]]*1000</f>
        <v>218.48113874442376</v>
      </c>
      <c r="R7">
        <v>19.11</v>
      </c>
      <c r="S7">
        <f>Tabelle5[[#This Row],[FA measured]]-Tabelle5[[#This Row],[FA initial]]</f>
        <v>18.54</v>
      </c>
      <c r="T7" s="8">
        <f>Tabelle5[[#This Row],[FA produced (concentration)]]*Tabelle5[[#This Row],[volume after exp]]/1000</f>
        <v>0.72862199999999999</v>
      </c>
      <c r="U7" s="3">
        <f>Tabelle5[[#This Row],[FA produced (concentration)]]/Tabelle5[[#This Row],[FA theoretical]]*100</f>
        <v>8.4858583704508419</v>
      </c>
      <c r="W7" s="3">
        <f t="shared" ref="W7:W19" si="0">AVERAGE(O7:O8)</f>
        <v>82.71552094340845</v>
      </c>
      <c r="X7">
        <f t="shared" ref="X7:X19" si="1">_xlfn.STDEV.P(O7:O8)</f>
        <v>3.3368577029452027</v>
      </c>
      <c r="Y7" s="3">
        <f t="shared" ref="Y7:Y19" si="2">AVERAGE(U7:U8)</f>
        <v>7.6158628677047497</v>
      </c>
      <c r="Z7">
        <f t="shared" ref="Z7:Z19" si="3">_xlfn.STDEV.P(U7:U8)</f>
        <v>0.86999550274609083</v>
      </c>
    </row>
    <row r="8" spans="1:26" x14ac:dyDescent="0.25">
      <c r="A8" t="s">
        <v>54</v>
      </c>
      <c r="B8" t="s">
        <v>13</v>
      </c>
      <c r="C8">
        <v>0.1</v>
      </c>
      <c r="D8">
        <v>38.9</v>
      </c>
      <c r="E8">
        <v>50</v>
      </c>
      <c r="F8">
        <v>12</v>
      </c>
      <c r="G8">
        <v>40</v>
      </c>
      <c r="H8" s="3">
        <f>Tabelle5[[#This Row],[current]]/Tabelle5[[#This Row],[surface area]]</f>
        <v>3.3333333333333335</v>
      </c>
      <c r="I8">
        <v>1800</v>
      </c>
      <c r="J8">
        <v>2.96</v>
      </c>
      <c r="K8" s="8">
        <f>(Tabelle5[[#This Row],[current]]*Tabelle5[[#This Row],[time]])/(Constants!$B$4*Constants!$B$1)*Constants!$B$2/Tabelle5[[#This Row],[volume after exp]]*1000</f>
        <v>288.03710048300593</v>
      </c>
      <c r="L8">
        <v>231.6</v>
      </c>
      <c r="M8">
        <f>Tabelle5[[#This Row],[F measured]]-Tabelle5[[#This Row],[F initial]]</f>
        <v>228.64</v>
      </c>
      <c r="N8" s="8">
        <f>Tabelle5[[#This Row],[F Produced (concentration)]]*Tabelle5[[#This Row],[volume after exp]]/1000</f>
        <v>8.8940959999999993</v>
      </c>
      <c r="O8" s="3">
        <f>Tabelle5[[#This Row],[F Produced (concentration)]]/Tabelle5[[#This Row],[F theoretical]]*100</f>
        <v>79.37866324046324</v>
      </c>
      <c r="P8">
        <v>0.56999999999999995</v>
      </c>
      <c r="Q8" s="8">
        <f>(Tabelle5[[#This Row],[current]]*Tabelle5[[#This Row],[time]])/(Constants!$B$5*Constants!$B$1)*Constants!$B$3/Tabelle5[[#This Row],[volume after exp]]*1000</f>
        <v>220.72773143074173</v>
      </c>
      <c r="R8">
        <v>15.46</v>
      </c>
      <c r="S8">
        <f>Tabelle5[[#This Row],[FA measured]]-Tabelle5[[#This Row],[FA initial]]</f>
        <v>14.89</v>
      </c>
      <c r="T8" s="8">
        <f>Tabelle5[[#This Row],[FA produced (concentration)]]*Tabelle5[[#This Row],[volume after exp]]/1000</f>
        <v>0.57922099999999999</v>
      </c>
      <c r="U8" s="3">
        <f>Tabelle5[[#This Row],[FA produced (concentration)]]/Tabelle5[[#This Row],[FA theoretical]]*100</f>
        <v>6.7458673649586576</v>
      </c>
      <c r="W8" s="3" t="s">
        <v>85</v>
      </c>
      <c r="Y8" s="3"/>
    </row>
    <row r="9" spans="1:26" x14ac:dyDescent="0.25">
      <c r="A9" t="s">
        <v>55</v>
      </c>
      <c r="B9" t="s">
        <v>14</v>
      </c>
      <c r="C9">
        <v>0.1</v>
      </c>
      <c r="D9">
        <v>38.799999999999997</v>
      </c>
      <c r="E9">
        <v>100</v>
      </c>
      <c r="F9">
        <v>12</v>
      </c>
      <c r="G9">
        <v>40</v>
      </c>
      <c r="H9" s="3">
        <f>Tabelle5[[#This Row],[current]]/Tabelle5[[#This Row],[surface area]]</f>
        <v>3.3333333333333335</v>
      </c>
      <c r="I9">
        <v>1800</v>
      </c>
      <c r="J9">
        <v>2.4500000000000002</v>
      </c>
      <c r="K9" s="8">
        <f>(Tabelle5[[#This Row],[current]]*Tabelle5[[#This Row],[time]])/(Constants!$B$4*Constants!$B$1)*Constants!$B$2/Tabelle5[[#This Row],[volume after exp]]*1000</f>
        <v>288.7794641440446</v>
      </c>
      <c r="L9">
        <v>245.2</v>
      </c>
      <c r="M9">
        <f>Tabelle5[[#This Row],[F measured]]-Tabelle5[[#This Row],[F initial]]</f>
        <v>242.75</v>
      </c>
      <c r="N9" s="8">
        <f>Tabelle5[[#This Row],[F Produced (concentration)]]*Tabelle5[[#This Row],[volume after exp]]/1000</f>
        <v>9.4186999999999994</v>
      </c>
      <c r="O9" s="3">
        <f>Tabelle5[[#This Row],[F Produced (concentration)]]/Tabelle5[[#This Row],[F theoretical]]*100</f>
        <v>84.060686489436492</v>
      </c>
      <c r="P9">
        <v>0</v>
      </c>
      <c r="Q9" s="8">
        <f>(Tabelle5[[#This Row],[current]]*Tabelle5[[#This Row],[time]])/(Constants!$B$5*Constants!$B$1)*Constants!$B$3/Tabelle5[[#This Row],[volume after exp]]*1000</f>
        <v>221.2966173364911</v>
      </c>
      <c r="R9">
        <v>26.59</v>
      </c>
      <c r="S9">
        <f>Tabelle5[[#This Row],[FA measured]]-Tabelle5[[#This Row],[FA initial]]</f>
        <v>26.59</v>
      </c>
      <c r="T9" s="8">
        <f>Tabelle5[[#This Row],[FA produced (concentration)]]*Tabelle5[[#This Row],[volume after exp]]/1000</f>
        <v>1.0316920000000001</v>
      </c>
      <c r="U9" s="3">
        <f>Tabelle5[[#This Row],[FA produced (concentration)]]/Tabelle5[[#This Row],[FA theoretical]]*100</f>
        <v>12.015547422294645</v>
      </c>
      <c r="W9" s="3">
        <f>AVERAGE(O9:O10)</f>
        <v>85.306437892662899</v>
      </c>
      <c r="X9">
        <f t="shared" si="1"/>
        <v>1.2457514032264001</v>
      </c>
      <c r="Y9" s="3">
        <f t="shared" si="2"/>
        <v>9.1613873046049861</v>
      </c>
      <c r="Z9">
        <f t="shared" si="3"/>
        <v>2.8541601176896583</v>
      </c>
    </row>
    <row r="10" spans="1:26" x14ac:dyDescent="0.25">
      <c r="A10" t="s">
        <v>56</v>
      </c>
      <c r="B10" t="s">
        <v>68</v>
      </c>
      <c r="C10">
        <v>0.1</v>
      </c>
      <c r="D10">
        <v>38.6</v>
      </c>
      <c r="E10">
        <v>100</v>
      </c>
      <c r="F10">
        <v>12</v>
      </c>
      <c r="G10">
        <v>40</v>
      </c>
      <c r="H10" s="3">
        <f>Tabelle5[[#This Row],[current]]/Tabelle5[[#This Row],[surface area]]</f>
        <v>3.3333333333333335</v>
      </c>
      <c r="I10">
        <v>1800</v>
      </c>
      <c r="J10">
        <v>2.96</v>
      </c>
      <c r="K10" s="8">
        <f>(Tabelle5[[#This Row],[current]]*Tabelle5[[#This Row],[time]])/(Constants!$B$4*Constants!$B$1)*Constants!$B$2/Tabelle5[[#This Row],[volume after exp]]*1000</f>
        <v>290.27573079764068</v>
      </c>
      <c r="L10">
        <v>254.2</v>
      </c>
      <c r="M10">
        <f>Tabelle5[[#This Row],[F measured]]-Tabelle5[[#This Row],[F initial]]</f>
        <v>251.23999999999998</v>
      </c>
      <c r="N10" s="8">
        <f>Tabelle5[[#This Row],[F Produced (concentration)]]*Tabelle5[[#This Row],[volume after exp]]/1000</f>
        <v>9.6978639999999992</v>
      </c>
      <c r="O10" s="3">
        <f>Tabelle5[[#This Row],[F Produced (concentration)]]/Tabelle5[[#This Row],[F theoretical]]*100</f>
        <v>86.552189295889292</v>
      </c>
      <c r="P10">
        <v>0.56999999999999995</v>
      </c>
      <c r="Q10" s="8">
        <f>(Tabelle5[[#This Row],[current]]*Tabelle5[[#This Row],[time]])/(Constants!$B$5*Constants!$B$1)*Constants!$B$3/Tabelle5[[#This Row],[volume after exp]]*1000</f>
        <v>222.44323193408943</v>
      </c>
      <c r="R10">
        <v>14.6</v>
      </c>
      <c r="S10">
        <f>Tabelle5[[#This Row],[FA measured]]-Tabelle5[[#This Row],[FA initial]]</f>
        <v>14.03</v>
      </c>
      <c r="T10" s="8">
        <f>Tabelle5[[#This Row],[FA produced (concentration)]]*Tabelle5[[#This Row],[volume after exp]]/1000</f>
        <v>0.54155799999999998</v>
      </c>
      <c r="U10" s="3">
        <f>Tabelle5[[#This Row],[FA produced (concentration)]]/Tabelle5[[#This Row],[FA theoretical]]*100</f>
        <v>6.3072271869153251</v>
      </c>
      <c r="W10" s="3" t="s">
        <v>86</v>
      </c>
      <c r="Y10" s="3"/>
    </row>
    <row r="11" spans="1:26" x14ac:dyDescent="0.25">
      <c r="A11" t="s">
        <v>57</v>
      </c>
      <c r="B11" t="s">
        <v>69</v>
      </c>
      <c r="C11">
        <v>0.1</v>
      </c>
      <c r="D11">
        <v>38.9</v>
      </c>
      <c r="E11">
        <v>150</v>
      </c>
      <c r="F11">
        <v>12</v>
      </c>
      <c r="G11">
        <v>40</v>
      </c>
      <c r="H11" s="3">
        <f>Tabelle5[[#This Row],[current]]/Tabelle5[[#This Row],[surface area]]</f>
        <v>3.3333333333333335</v>
      </c>
      <c r="I11">
        <v>1800</v>
      </c>
      <c r="J11">
        <v>2.96</v>
      </c>
      <c r="K11" s="8">
        <f>(Tabelle5[[#This Row],[current]]*Tabelle5[[#This Row],[time]])/(Constants!$B$4*Constants!$B$1)*Constants!$B$2/Tabelle5[[#This Row],[volume after exp]]*1000</f>
        <v>288.03710048300593</v>
      </c>
      <c r="L11">
        <v>260.2</v>
      </c>
      <c r="M11">
        <f>Tabelle5[[#This Row],[F measured]]-Tabelle5[[#This Row],[F initial]]</f>
        <v>257.24</v>
      </c>
      <c r="N11" s="8">
        <f>Tabelle5[[#This Row],[F Produced (concentration)]]*Tabelle5[[#This Row],[volume after exp]]/1000</f>
        <v>10.006636</v>
      </c>
      <c r="O11" s="3">
        <f>Tabelle5[[#This Row],[F Produced (concentration)]]/Tabelle5[[#This Row],[F theoretical]]*100</f>
        <v>89.307939695489708</v>
      </c>
      <c r="P11">
        <v>0.56999999999999995</v>
      </c>
      <c r="Q11" s="8">
        <f>(Tabelle5[[#This Row],[current]]*Tabelle5[[#This Row],[time]])/(Constants!$B$5*Constants!$B$1)*Constants!$B$3/Tabelle5[[#This Row],[volume after exp]]*1000</f>
        <v>220.72773143074173</v>
      </c>
      <c r="R11">
        <v>14.85</v>
      </c>
      <c r="S11">
        <f>Tabelle5[[#This Row],[FA measured]]-Tabelle5[[#This Row],[FA initial]]</f>
        <v>14.28</v>
      </c>
      <c r="T11" s="8">
        <f>Tabelle5[[#This Row],[FA produced (concentration)]]*Tabelle5[[#This Row],[volume after exp]]/1000</f>
        <v>0.55549199999999999</v>
      </c>
      <c r="U11" s="3">
        <f>Tabelle5[[#This Row],[FA produced (concentration)]]/Tabelle5[[#This Row],[FA theoretical]]*100</f>
        <v>6.4695087959442326</v>
      </c>
      <c r="W11" s="3">
        <f t="shared" si="0"/>
        <v>87.685469469419473</v>
      </c>
      <c r="X11">
        <f t="shared" si="1"/>
        <v>1.6224702260702273</v>
      </c>
      <c r="Y11" s="3">
        <f t="shared" si="2"/>
        <v>6.8424164204236835</v>
      </c>
      <c r="Z11">
        <f t="shared" si="3"/>
        <v>0.37290762447945047</v>
      </c>
    </row>
    <row r="12" spans="1:26" x14ac:dyDescent="0.25">
      <c r="A12" t="s">
        <v>58</v>
      </c>
      <c r="B12" t="s">
        <v>70</v>
      </c>
      <c r="C12">
        <v>0.1</v>
      </c>
      <c r="D12">
        <v>38.6</v>
      </c>
      <c r="E12">
        <v>150</v>
      </c>
      <c r="F12">
        <v>12</v>
      </c>
      <c r="G12">
        <v>40</v>
      </c>
      <c r="H12" s="3">
        <f>Tabelle5[[#This Row],[current]]/Tabelle5[[#This Row],[surface area]]</f>
        <v>3.3333333333333335</v>
      </c>
      <c r="I12">
        <v>1800</v>
      </c>
      <c r="J12">
        <v>2.38</v>
      </c>
      <c r="K12" s="8">
        <f>(Tabelle5[[#This Row],[current]]*Tabelle5[[#This Row],[time]])/(Constants!$B$4*Constants!$B$1)*Constants!$B$2/Tabelle5[[#This Row],[volume after exp]]*1000</f>
        <v>290.27573079764068</v>
      </c>
      <c r="L12">
        <v>252.2</v>
      </c>
      <c r="M12">
        <f>Tabelle5[[#This Row],[F measured]]-Tabelle5[[#This Row],[F initial]]</f>
        <v>249.82</v>
      </c>
      <c r="N12" s="8">
        <f>Tabelle5[[#This Row],[F Produced (concentration)]]*Tabelle5[[#This Row],[volume after exp]]/1000</f>
        <v>9.6430519999999991</v>
      </c>
      <c r="O12" s="3">
        <f>Tabelle5[[#This Row],[F Produced (concentration)]]/Tabelle5[[#This Row],[F theoretical]]*100</f>
        <v>86.062999243349253</v>
      </c>
      <c r="P12">
        <v>0</v>
      </c>
      <c r="Q12" s="8">
        <f>(Tabelle5[[#This Row],[current]]*Tabelle5[[#This Row],[time]])/(Constants!$B$5*Constants!$B$1)*Constants!$B$3/Tabelle5[[#This Row],[volume after exp]]*1000</f>
        <v>222.44323193408943</v>
      </c>
      <c r="R12">
        <v>16.05</v>
      </c>
      <c r="S12">
        <f>Tabelle5[[#This Row],[FA measured]]-Tabelle5[[#This Row],[FA initial]]</f>
        <v>16.05</v>
      </c>
      <c r="T12" s="8">
        <f>Tabelle5[[#This Row],[FA produced (concentration)]]*Tabelle5[[#This Row],[volume after exp]]/1000</f>
        <v>0.61953000000000014</v>
      </c>
      <c r="U12" s="3">
        <f>Tabelle5[[#This Row],[FA produced (concentration)]]/Tabelle5[[#This Row],[FA theoretical]]*100</f>
        <v>7.2153240449031335</v>
      </c>
      <c r="W12" s="3" t="s">
        <v>87</v>
      </c>
      <c r="Y12" s="3"/>
    </row>
    <row r="13" spans="1:26" x14ac:dyDescent="0.25">
      <c r="A13" t="s">
        <v>59</v>
      </c>
      <c r="B13" t="s">
        <v>72</v>
      </c>
      <c r="C13">
        <v>1</v>
      </c>
      <c r="D13">
        <v>39.700000000000003</v>
      </c>
      <c r="E13">
        <v>10</v>
      </c>
      <c r="F13">
        <v>12</v>
      </c>
      <c r="G13">
        <v>40</v>
      </c>
      <c r="H13" s="3">
        <f>Tabelle5[[#This Row],[current]]/Tabelle5[[#This Row],[surface area]]</f>
        <v>3.3333333333333335</v>
      </c>
      <c r="I13">
        <v>1800</v>
      </c>
      <c r="J13">
        <v>17.13</v>
      </c>
      <c r="K13" s="8">
        <f>(Tabelle5[[#This Row],[current]]*Tabelle5[[#This Row],[time]])/(Constants!$B$4*Constants!$B$1)*Constants!$B$2/Tabelle5[[#This Row],[volume after exp]]*1000</f>
        <v>282.23282641785721</v>
      </c>
      <c r="L13">
        <v>259.3</v>
      </c>
      <c r="M13">
        <f>Tabelle5[[#This Row],[F measured]]-Tabelle5[[#This Row],[F initial]]</f>
        <v>242.17000000000002</v>
      </c>
      <c r="N13" s="8">
        <f>Tabelle5[[#This Row],[F Produced (concentration)]]*Tabelle5[[#This Row],[volume after exp]]/1000</f>
        <v>9.6141490000000012</v>
      </c>
      <c r="O13" s="3">
        <f>Tabelle5[[#This Row],[F Produced (concentration)]]/Tabelle5[[#This Row],[F theoretical]]*100</f>
        <v>85.805043684556196</v>
      </c>
      <c r="P13">
        <v>0</v>
      </c>
      <c r="Q13" s="8">
        <f>(Tabelle5[[#This Row],[current]]*Tabelle5[[#This Row],[time]])/(Constants!$B$5*Constants!$B$1)*Constants!$B$3/Tabelle5[[#This Row],[volume after exp]]*1000</f>
        <v>216.27981744725071</v>
      </c>
      <c r="R13">
        <v>31.41</v>
      </c>
      <c r="S13">
        <f>Tabelle5[[#This Row],[FA measured]]-Tabelle5[[#This Row],[FA initial]]</f>
        <v>31.41</v>
      </c>
      <c r="T13" s="8">
        <f>Tabelle5[[#This Row],[FA produced (concentration)]]*Tabelle5[[#This Row],[volume after exp]]/1000</f>
        <v>1.246977</v>
      </c>
      <c r="U13" s="3">
        <f>Tabelle5[[#This Row],[FA produced (concentration)]]/Tabelle5[[#This Row],[FA theoretical]]*100</f>
        <v>14.522853020097774</v>
      </c>
      <c r="W13" s="3">
        <f t="shared" si="0"/>
        <v>92.288431744875496</v>
      </c>
      <c r="X13">
        <f t="shared" si="1"/>
        <v>6.4833880603192995</v>
      </c>
      <c r="Y13" s="3">
        <f t="shared" si="2"/>
        <v>17.122357724968317</v>
      </c>
      <c r="Z13">
        <f t="shared" si="3"/>
        <v>2.5995047048705344</v>
      </c>
    </row>
    <row r="14" spans="1:26" x14ac:dyDescent="0.25">
      <c r="A14" t="s">
        <v>60</v>
      </c>
      <c r="B14" t="s">
        <v>73</v>
      </c>
      <c r="C14">
        <v>1</v>
      </c>
      <c r="D14">
        <v>39</v>
      </c>
      <c r="E14">
        <v>10</v>
      </c>
      <c r="F14">
        <v>12</v>
      </c>
      <c r="G14">
        <v>40</v>
      </c>
      <c r="H14" s="3">
        <f>Tabelle5[[#This Row],[current]]/Tabelle5[[#This Row],[surface area]]</f>
        <v>3.3333333333333335</v>
      </c>
      <c r="I14">
        <v>1800</v>
      </c>
      <c r="J14">
        <v>17.13</v>
      </c>
      <c r="K14" s="8">
        <f>(Tabelle5[[#This Row],[current]]*Tabelle5[[#This Row],[time]])/(Constants!$B$4*Constants!$B$1)*Constants!$B$2/Tabelle5[[#This Row],[volume after exp]]*1000</f>
        <v>287.2985438151008</v>
      </c>
      <c r="L14">
        <v>300.89999999999998</v>
      </c>
      <c r="M14">
        <f>Tabelle5[[#This Row],[F measured]]-Tabelle5[[#This Row],[F initial]]</f>
        <v>283.77</v>
      </c>
      <c r="N14" s="8">
        <f>Tabelle5[[#This Row],[F Produced (concentration)]]*Tabelle5[[#This Row],[volume after exp]]/1000</f>
        <v>11.067029999999999</v>
      </c>
      <c r="O14" s="3">
        <f>Tabelle5[[#This Row],[F Produced (concentration)]]/Tabelle5[[#This Row],[F theoretical]]*100</f>
        <v>98.771819805194795</v>
      </c>
      <c r="P14">
        <v>0</v>
      </c>
      <c r="Q14" s="8">
        <f>(Tabelle5[[#This Row],[current]]*Tabelle5[[#This Row],[time]])/(Constants!$B$5*Constants!$B$1)*Constants!$B$3/Tabelle5[[#This Row],[volume after exp]]*1000</f>
        <v>220.16176288861161</v>
      </c>
      <c r="R14">
        <v>43.42</v>
      </c>
      <c r="S14">
        <f>Tabelle5[[#This Row],[FA measured]]-Tabelle5[[#This Row],[FA initial]]</f>
        <v>43.42</v>
      </c>
      <c r="T14" s="8">
        <f>Tabelle5[[#This Row],[FA produced (concentration)]]*Tabelle5[[#This Row],[volume after exp]]/1000</f>
        <v>1.6933800000000001</v>
      </c>
      <c r="U14" s="3">
        <f>Tabelle5[[#This Row],[FA produced (concentration)]]/Tabelle5[[#This Row],[FA theoretical]]*100</f>
        <v>19.721862429838858</v>
      </c>
      <c r="W14" s="3" t="s">
        <v>88</v>
      </c>
      <c r="Y14" s="3"/>
    </row>
    <row r="15" spans="1:26" x14ac:dyDescent="0.25">
      <c r="A15" t="s">
        <v>61</v>
      </c>
      <c r="B15" t="s">
        <v>74</v>
      </c>
      <c r="C15">
        <v>1</v>
      </c>
      <c r="D15">
        <v>39.299999999999997</v>
      </c>
      <c r="E15">
        <v>50</v>
      </c>
      <c r="F15">
        <v>12</v>
      </c>
      <c r="G15">
        <v>40</v>
      </c>
      <c r="H15" s="3">
        <f>Tabelle5[[#This Row],[current]]/Tabelle5[[#This Row],[surface area]]</f>
        <v>3.3333333333333335</v>
      </c>
      <c r="I15">
        <v>1800</v>
      </c>
      <c r="J15">
        <v>17.13</v>
      </c>
      <c r="K15" s="8">
        <f>(Tabelle5[[#This Row],[current]]*Tabelle5[[#This Row],[time]])/(Constants!$B$4*Constants!$B$1)*Constants!$B$2/Tabelle5[[#This Row],[volume after exp]]*1000</f>
        <v>285.10542516002369</v>
      </c>
      <c r="L15">
        <v>287.2</v>
      </c>
      <c r="M15">
        <f>Tabelle5[[#This Row],[F measured]]-Tabelle5[[#This Row],[F initial]]</f>
        <v>270.07</v>
      </c>
      <c r="N15" s="8">
        <f>Tabelle5[[#This Row],[F Produced (concentration)]]*Tabelle5[[#This Row],[volume after exp]]/1000</f>
        <v>10.613750999999999</v>
      </c>
      <c r="O15" s="3">
        <f>Tabelle5[[#This Row],[F Produced (concentration)]]/Tabelle5[[#This Row],[F theoretical]]*100</f>
        <v>94.726363010600508</v>
      </c>
      <c r="P15">
        <v>0</v>
      </c>
      <c r="Q15" s="8">
        <f>(Tabelle5[[#This Row],[current]]*Tabelle5[[#This Row],[time]])/(Constants!$B$5*Constants!$B$1)*Constants!$B$3/Tabelle5[[#This Row],[volume after exp]]*1000</f>
        <v>218.48113874442376</v>
      </c>
      <c r="R15">
        <v>33.31</v>
      </c>
      <c r="S15">
        <f>Tabelle5[[#This Row],[FA measured]]-Tabelle5[[#This Row],[FA initial]]</f>
        <v>33.31</v>
      </c>
      <c r="T15" s="8">
        <f>Tabelle5[[#This Row],[FA produced (concentration)]]*Tabelle5[[#This Row],[volume after exp]]/1000</f>
        <v>1.309083</v>
      </c>
      <c r="U15" s="3">
        <f>Tabelle5[[#This Row],[FA produced (concentration)]]/Tabelle5[[#This Row],[FA theoretical]]*100</f>
        <v>15.246167331160601</v>
      </c>
      <c r="W15" s="3">
        <f t="shared" si="0"/>
        <v>91.179971638777886</v>
      </c>
      <c r="X15">
        <f t="shared" si="1"/>
        <v>3.5463913718226223</v>
      </c>
      <c r="Y15" s="3">
        <f t="shared" si="2"/>
        <v>16.827679292956727</v>
      </c>
      <c r="Z15">
        <f t="shared" si="3"/>
        <v>1.5815119617961271</v>
      </c>
    </row>
    <row r="16" spans="1:26" x14ac:dyDescent="0.25">
      <c r="A16" t="s">
        <v>62</v>
      </c>
      <c r="B16" t="s">
        <v>75</v>
      </c>
      <c r="C16">
        <v>1</v>
      </c>
      <c r="D16">
        <v>39</v>
      </c>
      <c r="E16">
        <v>50</v>
      </c>
      <c r="F16">
        <v>12</v>
      </c>
      <c r="G16">
        <v>40</v>
      </c>
      <c r="H16" s="3">
        <f>Tabelle5[[#This Row],[current]]/Tabelle5[[#This Row],[surface area]]</f>
        <v>3.3333333333333335</v>
      </c>
      <c r="I16">
        <v>1800</v>
      </c>
      <c r="J16">
        <v>17.13</v>
      </c>
      <c r="K16" s="8">
        <f>(Tabelle5[[#This Row],[current]]*Tabelle5[[#This Row],[time]])/(Constants!$B$4*Constants!$B$1)*Constants!$B$2/Tabelle5[[#This Row],[volume after exp]]*1000</f>
        <v>287.2985438151008</v>
      </c>
      <c r="L16">
        <v>268.89999999999998</v>
      </c>
      <c r="M16">
        <f>Tabelle5[[#This Row],[F measured]]-Tabelle5[[#This Row],[F initial]]</f>
        <v>251.76999999999998</v>
      </c>
      <c r="N16" s="8">
        <f>Tabelle5[[#This Row],[F Produced (concentration)]]*Tabelle5[[#This Row],[volume after exp]]/1000</f>
        <v>9.8190299999999997</v>
      </c>
      <c r="O16" s="3">
        <f>Tabelle5[[#This Row],[F Produced (concentration)]]/Tabelle5[[#This Row],[F theoretical]]*100</f>
        <v>87.633580266955263</v>
      </c>
      <c r="P16">
        <v>0</v>
      </c>
      <c r="Q16" s="8">
        <f>(Tabelle5[[#This Row],[current]]*Tabelle5[[#This Row],[time]])/(Constants!$B$5*Constants!$B$1)*Constants!$B$3/Tabelle5[[#This Row],[volume after exp]]*1000</f>
        <v>220.16176288861161</v>
      </c>
      <c r="R16">
        <v>40.53</v>
      </c>
      <c r="S16">
        <f>Tabelle5[[#This Row],[FA measured]]-Tabelle5[[#This Row],[FA initial]]</f>
        <v>40.53</v>
      </c>
      <c r="T16" s="8">
        <f>Tabelle5[[#This Row],[FA produced (concentration)]]*Tabelle5[[#This Row],[volume after exp]]/1000</f>
        <v>1.58067</v>
      </c>
      <c r="U16" s="3">
        <f>Tabelle5[[#This Row],[FA produced (concentration)]]/Tabelle5[[#This Row],[FA theoretical]]*100</f>
        <v>18.409191254752855</v>
      </c>
      <c r="W16" s="3" t="s">
        <v>89</v>
      </c>
      <c r="Y16" s="3"/>
    </row>
    <row r="17" spans="1:26" x14ac:dyDescent="0.25">
      <c r="A17" t="s">
        <v>63</v>
      </c>
      <c r="B17" t="s">
        <v>71</v>
      </c>
      <c r="C17">
        <v>1</v>
      </c>
      <c r="D17">
        <v>39.1</v>
      </c>
      <c r="E17">
        <v>100</v>
      </c>
      <c r="F17">
        <v>12</v>
      </c>
      <c r="G17">
        <v>40</v>
      </c>
      <c r="H17" s="3">
        <f>Tabelle5[[#This Row],[current]]/Tabelle5[[#This Row],[surface area]]</f>
        <v>3.3333333333333335</v>
      </c>
      <c r="I17">
        <v>1800</v>
      </c>
      <c r="J17">
        <v>17.13</v>
      </c>
      <c r="K17" s="8">
        <f>(Tabelle5[[#This Row],[current]]*Tabelle5[[#This Row],[time]])/(Constants!$B$4*Constants!$B$1)*Constants!$B$2/Tabelle5[[#This Row],[volume after exp]]*1000</f>
        <v>286.56376493066318</v>
      </c>
      <c r="L17">
        <v>277.8</v>
      </c>
      <c r="M17">
        <f>Tabelle5[[#This Row],[F measured]]-Tabelle5[[#This Row],[F initial]]</f>
        <v>260.67</v>
      </c>
      <c r="N17" s="8">
        <f>Tabelle5[[#This Row],[F Produced (concentration)]]*Tabelle5[[#This Row],[volume after exp]]/1000</f>
        <v>10.192197</v>
      </c>
      <c r="O17" s="3">
        <f>Tabelle5[[#This Row],[F Produced (concentration)]]/Tabelle5[[#This Row],[F theoretical]]*100</f>
        <v>90.964047761960273</v>
      </c>
      <c r="P17">
        <v>0</v>
      </c>
      <c r="Q17" s="8">
        <f>(Tabelle5[[#This Row],[current]]*Tabelle5[[#This Row],[time]])/(Constants!$B$5*Constants!$B$1)*Constants!$B$3/Tabelle5[[#This Row],[volume after exp]]*1000</f>
        <v>219.59868932623664</v>
      </c>
      <c r="R17">
        <v>25.62</v>
      </c>
      <c r="S17">
        <f>Tabelle5[[#This Row],[FA measured]]-Tabelle5[[#This Row],[FA initial]]</f>
        <v>25.62</v>
      </c>
      <c r="T17" s="8">
        <f>Tabelle5[[#This Row],[FA produced (concentration)]]*Tabelle5[[#This Row],[volume after exp]]/1000</f>
        <v>1.0017420000000001</v>
      </c>
      <c r="U17" s="3">
        <f>Tabelle5[[#This Row],[FA produced (concentration)]]/Tabelle5[[#This Row],[FA theoretical]]*100</f>
        <v>11.666736299112802</v>
      </c>
      <c r="W17" s="3">
        <f t="shared" si="0"/>
        <v>93.155661501230256</v>
      </c>
      <c r="X17">
        <f t="shared" si="1"/>
        <v>2.1916137392699824</v>
      </c>
      <c r="Y17" s="3">
        <f t="shared" si="2"/>
        <v>12.940799498460983</v>
      </c>
      <c r="Z17">
        <f t="shared" si="3"/>
        <v>1.2740631993481806</v>
      </c>
    </row>
    <row r="18" spans="1:26" x14ac:dyDescent="0.25">
      <c r="A18" t="s">
        <v>64</v>
      </c>
      <c r="B18" t="s">
        <v>76</v>
      </c>
      <c r="C18">
        <v>1</v>
      </c>
      <c r="D18">
        <v>38.6</v>
      </c>
      <c r="E18">
        <v>100</v>
      </c>
      <c r="F18">
        <v>12</v>
      </c>
      <c r="G18">
        <v>40</v>
      </c>
      <c r="H18" s="3">
        <f>Tabelle5[[#This Row],[current]]/Tabelle5[[#This Row],[surface area]]</f>
        <v>3.3333333333333335</v>
      </c>
      <c r="I18">
        <v>1800</v>
      </c>
      <c r="J18">
        <v>17.13</v>
      </c>
      <c r="K18" s="8">
        <f>(Tabelle5[[#This Row],[current]]*Tabelle5[[#This Row],[time]])/(Constants!$B$4*Constants!$B$1)*Constants!$B$2/Tabelle5[[#This Row],[volume after exp]]*1000</f>
        <v>290.27573079764068</v>
      </c>
      <c r="L18">
        <v>293.89999999999998</v>
      </c>
      <c r="M18">
        <f>Tabelle5[[#This Row],[F measured]]-Tabelle5[[#This Row],[F initial]]</f>
        <v>276.77</v>
      </c>
      <c r="N18" s="8">
        <f>Tabelle5[[#This Row],[F Produced (concentration)]]*Tabelle5[[#This Row],[volume after exp]]/1000</f>
        <v>10.683322</v>
      </c>
      <c r="O18" s="3">
        <f>Tabelle5[[#This Row],[F Produced (concentration)]]/Tabelle5[[#This Row],[F theoretical]]*100</f>
        <v>95.347275240500238</v>
      </c>
      <c r="P18">
        <v>0</v>
      </c>
      <c r="Q18" s="8">
        <f>(Tabelle5[[#This Row],[current]]*Tabelle5[[#This Row],[time]])/(Constants!$B$5*Constants!$B$1)*Constants!$B$3/Tabelle5[[#This Row],[volume after exp]]*1000</f>
        <v>222.44323193408943</v>
      </c>
      <c r="R18">
        <v>31.62</v>
      </c>
      <c r="S18">
        <f>Tabelle5[[#This Row],[FA measured]]-Tabelle5[[#This Row],[FA initial]]</f>
        <v>31.62</v>
      </c>
      <c r="T18" s="8">
        <f>Tabelle5[[#This Row],[FA produced (concentration)]]*Tabelle5[[#This Row],[volume after exp]]/1000</f>
        <v>1.2205320000000002</v>
      </c>
      <c r="U18" s="3">
        <f>Tabelle5[[#This Row],[FA produced (concentration)]]/Tabelle5[[#This Row],[FA theoretical]]*100</f>
        <v>14.214862697809163</v>
      </c>
      <c r="W18" s="3" t="s">
        <v>90</v>
      </c>
      <c r="Y18" s="3"/>
    </row>
    <row r="19" spans="1:26" x14ac:dyDescent="0.25">
      <c r="A19" t="s">
        <v>65</v>
      </c>
      <c r="B19" t="s">
        <v>77</v>
      </c>
      <c r="C19">
        <v>1</v>
      </c>
      <c r="D19">
        <v>38</v>
      </c>
      <c r="E19">
        <v>150</v>
      </c>
      <c r="F19">
        <v>12</v>
      </c>
      <c r="G19">
        <v>40</v>
      </c>
      <c r="H19" s="3">
        <f>Tabelle5[[#This Row],[current]]/Tabelle5[[#This Row],[surface area]]</f>
        <v>3.3333333333333335</v>
      </c>
      <c r="I19">
        <v>1800</v>
      </c>
      <c r="J19">
        <v>17.13</v>
      </c>
      <c r="K19" s="8">
        <f>(Tabelle5[[#This Row],[current]]*Tabelle5[[#This Row],[time]])/(Constants!$B$4*Constants!$B$1)*Constants!$B$2/Tabelle5[[#This Row],[volume after exp]]*1000</f>
        <v>294.85903181023497</v>
      </c>
      <c r="L19">
        <v>313.8</v>
      </c>
      <c r="M19">
        <f>Tabelle5[[#This Row],[F measured]]-Tabelle5[[#This Row],[F initial]]</f>
        <v>296.67</v>
      </c>
      <c r="N19" s="8">
        <f>Tabelle5[[#This Row],[F Produced (concentration)]]*Tabelle5[[#This Row],[volume after exp]]/1000</f>
        <v>11.273460000000002</v>
      </c>
      <c r="O19" s="3">
        <f>Tabelle5[[#This Row],[F Produced (concentration)]]/Tabelle5[[#This Row],[F theoretical]]*100</f>
        <v>100.61418101343105</v>
      </c>
      <c r="P19">
        <v>0</v>
      </c>
      <c r="Q19" s="8">
        <f>(Tabelle5[[#This Row],[current]]*Tabelle5[[#This Row],[time]])/(Constants!$B$5*Constants!$B$1)*Constants!$B$3/Tabelle5[[#This Row],[volume after exp]]*1000</f>
        <v>225.9554934909435</v>
      </c>
      <c r="R19">
        <v>33.97</v>
      </c>
      <c r="S19">
        <f>Tabelle5[[#This Row],[FA measured]]-Tabelle5[[#This Row],[FA initial]]</f>
        <v>33.97</v>
      </c>
      <c r="T19" s="8">
        <f>Tabelle5[[#This Row],[FA produced (concentration)]]*Tabelle5[[#This Row],[volume after exp]]/1000</f>
        <v>1.2908599999999999</v>
      </c>
      <c r="U19" s="3">
        <f>Tabelle5[[#This Row],[FA produced (concentration)]]/Tabelle5[[#This Row],[FA theoretical]]*100</f>
        <v>15.033934105860341</v>
      </c>
      <c r="W19" s="3">
        <f t="shared" si="0"/>
        <v>88.623210172466457</v>
      </c>
      <c r="X19">
        <f t="shared" si="1"/>
        <v>11.990970840964591</v>
      </c>
      <c r="Y19" s="3">
        <f t="shared" si="2"/>
        <v>14.633797085521154</v>
      </c>
      <c r="Z19">
        <f t="shared" si="3"/>
        <v>0.40013702033918719</v>
      </c>
    </row>
    <row r="20" spans="1:26" x14ac:dyDescent="0.25">
      <c r="A20" t="s">
        <v>66</v>
      </c>
      <c r="B20" t="s">
        <v>78</v>
      </c>
      <c r="C20">
        <v>1</v>
      </c>
      <c r="D20">
        <v>38.700000000000003</v>
      </c>
      <c r="E20">
        <v>150</v>
      </c>
      <c r="F20">
        <v>12</v>
      </c>
      <c r="G20">
        <v>40</v>
      </c>
      <c r="H20" s="3">
        <f>Tabelle5[[#This Row],[current]]/Tabelle5[[#This Row],[surface area]]</f>
        <v>3.3333333333333335</v>
      </c>
      <c r="I20">
        <v>1800</v>
      </c>
      <c r="J20">
        <v>17.13</v>
      </c>
      <c r="K20" s="8">
        <f>(Tabelle5[[#This Row],[current]]*Tabelle5[[#This Row],[time]])/(Constants!$B$4*Constants!$B$1)*Constants!$B$2/Tabelle5[[#This Row],[volume after exp]]*1000</f>
        <v>289.52566430979141</v>
      </c>
      <c r="L20">
        <v>239</v>
      </c>
      <c r="M20">
        <f>Tabelle5[[#This Row],[F measured]]-Tabelle5[[#This Row],[F initial]]</f>
        <v>221.87</v>
      </c>
      <c r="N20" s="8">
        <f>Tabelle5[[#This Row],[F Produced (concentration)]]*Tabelle5[[#This Row],[volume after exp]]/1000</f>
        <v>8.5863690000000013</v>
      </c>
      <c r="O20" s="3">
        <f>Tabelle5[[#This Row],[F Produced (concentration)]]/Tabelle5[[#This Row],[F theoretical]]*100</f>
        <v>76.632239331501864</v>
      </c>
      <c r="P20">
        <v>0</v>
      </c>
      <c r="Q20" s="8">
        <f>(Tabelle5[[#This Row],[current]]*Tabelle5[[#This Row],[time]])/(Constants!$B$5*Constants!$B$1)*Constants!$B$3/Tabelle5[[#This Row],[volume after exp]]*1000</f>
        <v>221.86844322108146</v>
      </c>
      <c r="R20">
        <v>31.58</v>
      </c>
      <c r="S20">
        <f>Tabelle5[[#This Row],[FA measured]]-Tabelle5[[#This Row],[FA initial]]</f>
        <v>31.58</v>
      </c>
      <c r="T20" s="8">
        <f>Tabelle5[[#This Row],[FA produced (concentration)]]*Tabelle5[[#This Row],[volume after exp]]/1000</f>
        <v>1.222146</v>
      </c>
      <c r="U20" s="3">
        <f>Tabelle5[[#This Row],[FA produced (concentration)]]/Tabelle5[[#This Row],[FA theoretical]]*100</f>
        <v>14.233660065181967</v>
      </c>
      <c r="W20" s="3" t="s">
        <v>122</v>
      </c>
      <c r="Y20" s="3"/>
    </row>
    <row r="21" spans="1:26" x14ac:dyDescent="0.25">
      <c r="A21" t="s">
        <v>91</v>
      </c>
      <c r="B21" t="s">
        <v>146</v>
      </c>
      <c r="C21">
        <v>0.1</v>
      </c>
      <c r="D21">
        <v>37.799999999999997</v>
      </c>
      <c r="E21">
        <v>100</v>
      </c>
      <c r="F21">
        <v>12</v>
      </c>
      <c r="G21">
        <v>120</v>
      </c>
      <c r="H21" s="3">
        <f>Tabelle5[[#This Row],[current]]/Tabelle5[[#This Row],[surface area]]</f>
        <v>10</v>
      </c>
      <c r="I21">
        <v>1800</v>
      </c>
      <c r="J21">
        <v>12.41</v>
      </c>
      <c r="K21" s="8">
        <f>(Tabelle5[[#This Row],[current]]*Tabelle5[[#This Row],[time]])/(Constants!$B$4*Constants!$B$1)*Constants!$B$2/Tabelle5[[#This Row],[volume after exp]]*1000</f>
        <v>889.25739752293123</v>
      </c>
      <c r="L21">
        <v>724.1</v>
      </c>
      <c r="M21">
        <f>Tabelle5[[#This Row],[F measured]]-Tabelle5[[#This Row],[F initial]]</f>
        <v>711.69</v>
      </c>
      <c r="N21" s="8">
        <f>Tabelle5[[#This Row],[F Produced (concentration)]]*Tabelle5[[#This Row],[volume after exp]]/1000</f>
        <v>26.901882000000001</v>
      </c>
      <c r="O21" s="3">
        <f>Tabelle5[[#This Row],[F Produced (concentration)]]/Tabelle5[[#This Row],[F theoretical]]*100</f>
        <v>80.031945979020975</v>
      </c>
      <c r="P21">
        <v>2.38</v>
      </c>
      <c r="Q21" s="8">
        <f>(Tabelle5[[#This Row],[current]]*Tabelle5[[#This Row],[time]])/(Constants!$B$5*Constants!$B$1)*Constants!$B$3/Tabelle5[[#This Row],[volume after exp]]*1000</f>
        <v>681.4530756076075</v>
      </c>
      <c r="R21">
        <v>77.16</v>
      </c>
      <c r="S21">
        <f>Tabelle5[[#This Row],[FA measured]]-Tabelle5[[#This Row],[FA initial]]</f>
        <v>74.78</v>
      </c>
      <c r="T21" s="8">
        <f>Tabelle5[[#This Row],[FA produced (concentration)]]*Tabelle5[[#This Row],[volume after exp]]/1000</f>
        <v>2.8266839999999998</v>
      </c>
      <c r="U21" s="3">
        <f>Tabelle5[[#This Row],[FA produced (concentration)]]/Tabelle5[[#This Row],[FA theoretical]]*100</f>
        <v>10.973609581749049</v>
      </c>
      <c r="W21" s="3">
        <f t="shared" ref="W21" si="4">AVERAGE(O21:O22)</f>
        <v>77.662347991360477</v>
      </c>
      <c r="X21">
        <f t="shared" ref="X21" si="5">_xlfn.STDEV.P(O21:O22)</f>
        <v>2.369597987660498</v>
      </c>
      <c r="Y21" s="3">
        <f t="shared" ref="Y21" si="6">AVERAGE(U21:U22)</f>
        <v>9.7119032639266081</v>
      </c>
      <c r="Z21">
        <f t="shared" ref="Z21" si="7">_xlfn.STDEV.P(U21:U22)</f>
        <v>1.2617063178224472</v>
      </c>
    </row>
    <row r="22" spans="1:26" x14ac:dyDescent="0.25">
      <c r="A22" t="s">
        <v>92</v>
      </c>
      <c r="B22" t="s">
        <v>147</v>
      </c>
      <c r="C22">
        <v>0.1</v>
      </c>
      <c r="D22">
        <v>38.799999999999997</v>
      </c>
      <c r="E22">
        <v>100</v>
      </c>
      <c r="F22">
        <v>12</v>
      </c>
      <c r="G22">
        <v>120</v>
      </c>
      <c r="H22" s="3">
        <f>Tabelle5[[#This Row],[current]]/Tabelle5[[#This Row],[surface area]]</f>
        <v>10</v>
      </c>
      <c r="I22">
        <v>1800</v>
      </c>
      <c r="J22">
        <v>11.11</v>
      </c>
      <c r="K22" s="8">
        <f>(Tabelle5[[#This Row],[current]]*Tabelle5[[#This Row],[time]])/(Constants!$B$4*Constants!$B$1)*Constants!$B$2/Tabelle5[[#This Row],[volume after exp]]*1000</f>
        <v>866.33839243213401</v>
      </c>
      <c r="L22">
        <v>663.4</v>
      </c>
      <c r="M22">
        <f>Tabelle5[[#This Row],[F measured]]-Tabelle5[[#This Row],[F initial]]</f>
        <v>652.29</v>
      </c>
      <c r="N22" s="8">
        <f>Tabelle5[[#This Row],[F Produced (concentration)]]*Tabelle5[[#This Row],[volume after exp]]/1000</f>
        <v>25.308851999999995</v>
      </c>
      <c r="O22" s="3">
        <f>Tabelle5[[#This Row],[F Produced (concentration)]]/Tabelle5[[#This Row],[F theoretical]]*100</f>
        <v>75.292750003699979</v>
      </c>
      <c r="P22">
        <v>2.13</v>
      </c>
      <c r="Q22" s="8">
        <f>(Tabelle5[[#This Row],[current]]*Tabelle5[[#This Row],[time]])/(Constants!$B$5*Constants!$B$1)*Constants!$B$3/Tabelle5[[#This Row],[volume after exp]]*1000</f>
        <v>663.8898520094732</v>
      </c>
      <c r="R22">
        <v>58.23</v>
      </c>
      <c r="S22">
        <f>Tabelle5[[#This Row],[FA measured]]-Tabelle5[[#This Row],[FA initial]]</f>
        <v>56.099999999999994</v>
      </c>
      <c r="T22" s="8">
        <f>Tabelle5[[#This Row],[FA produced (concentration)]]*Tabelle5[[#This Row],[volume after exp]]/1000</f>
        <v>2.1766799999999997</v>
      </c>
      <c r="U22" s="3">
        <f>Tabelle5[[#This Row],[FA produced (concentration)]]/Tabelle5[[#This Row],[FA theoretical]]*100</f>
        <v>8.4501969461041693</v>
      </c>
    </row>
    <row r="23" spans="1:26" x14ac:dyDescent="0.25">
      <c r="A23" t="s">
        <v>93</v>
      </c>
      <c r="B23" t="s">
        <v>148</v>
      </c>
      <c r="C23">
        <v>0.1</v>
      </c>
      <c r="D23" s="5">
        <v>39</v>
      </c>
      <c r="E23">
        <v>100</v>
      </c>
      <c r="F23">
        <v>12</v>
      </c>
      <c r="G23">
        <v>240</v>
      </c>
      <c r="H23" s="3">
        <f>Tabelle5[[#This Row],[current]]/Tabelle5[[#This Row],[surface area]]</f>
        <v>20</v>
      </c>
      <c r="I23">
        <v>1800</v>
      </c>
      <c r="J23">
        <v>0</v>
      </c>
      <c r="K23" s="8">
        <f>(Tabelle5[[#This Row],[current]]*Tabelle5[[#This Row],[time]])/(Constants!$B$4*Constants!$B$1)*Constants!$B$2/Tabelle5[[#This Row],[volume after exp]]*1000</f>
        <v>1723.7912628906049</v>
      </c>
      <c r="L23" s="4">
        <v>1476</v>
      </c>
      <c r="M23">
        <f>Tabelle5[[#This Row],[F measured]]-Tabelle5[[#This Row],[F initial]]</f>
        <v>1476</v>
      </c>
      <c r="N23" s="8">
        <f>Tabelle5[[#This Row],[F Produced (concentration)]]*Tabelle5[[#This Row],[volume after exp]]/1000</f>
        <v>57.564</v>
      </c>
      <c r="O23" s="3">
        <f>Tabelle5[[#This Row],[F Produced (concentration)]]/Tabelle5[[#This Row],[F theoretical]]*100</f>
        <v>85.625216450216442</v>
      </c>
      <c r="P23">
        <v>0</v>
      </c>
      <c r="Q23" s="8">
        <f>(Tabelle5[[#This Row],[current]]*Tabelle5[[#This Row],[time]])/(Constants!$B$5*Constants!$B$1)*Constants!$B$3/Tabelle5[[#This Row],[volume after exp]]*1000</f>
        <v>1320.9705773316698</v>
      </c>
      <c r="R23" s="4">
        <v>136.5</v>
      </c>
      <c r="S23">
        <f>Tabelle5[[#This Row],[FA measured]]-Tabelle5[[#This Row],[FA initial]]</f>
        <v>136.5</v>
      </c>
      <c r="T23" s="8">
        <f>Tabelle5[[#This Row],[FA produced (concentration)]]*Tabelle5[[#This Row],[volume after exp]]/1000</f>
        <v>5.3235000000000001</v>
      </c>
      <c r="U23" s="3">
        <f>Tabelle5[[#This Row],[FA produced (concentration)]]/Tabelle5[[#This Row],[FA theoretical]]*100</f>
        <v>10.333311153358682</v>
      </c>
    </row>
    <row r="24" spans="1:26" x14ac:dyDescent="0.25">
      <c r="A24" t="s">
        <v>94</v>
      </c>
      <c r="B24" t="s">
        <v>149</v>
      </c>
      <c r="C24">
        <v>0.1</v>
      </c>
      <c r="D24" s="5">
        <v>39</v>
      </c>
      <c r="E24">
        <v>100</v>
      </c>
      <c r="F24">
        <v>12</v>
      </c>
      <c r="G24">
        <v>360</v>
      </c>
      <c r="H24" s="3">
        <f>Tabelle5[[#This Row],[current]]/Tabelle5[[#This Row],[surface area]]</f>
        <v>30</v>
      </c>
      <c r="I24">
        <v>1800</v>
      </c>
      <c r="J24">
        <v>0</v>
      </c>
      <c r="K24" s="8">
        <f>(Tabelle5[[#This Row],[current]]*Tabelle5[[#This Row],[time]])/(Constants!$B$4*Constants!$B$1)*Constants!$B$2/Tabelle5[[#This Row],[volume after exp]]*1000</f>
        <v>2585.6868943359077</v>
      </c>
      <c r="L24" s="4">
        <v>2326</v>
      </c>
      <c r="M24">
        <f>Tabelle5[[#This Row],[F measured]]-Tabelle5[[#This Row],[F initial]]</f>
        <v>2326</v>
      </c>
      <c r="N24" s="8">
        <f>Tabelle5[[#This Row],[F Produced (concentration)]]*Tabelle5[[#This Row],[volume after exp]]/1000</f>
        <v>90.713999999999999</v>
      </c>
      <c r="O24" s="3">
        <f>Tabelle5[[#This Row],[F Produced (concentration)]]/Tabelle5[[#This Row],[F theoretical]]*100</f>
        <v>89.956754048420692</v>
      </c>
      <c r="P24">
        <v>0</v>
      </c>
      <c r="Q24" s="8">
        <f>(Tabelle5[[#This Row],[current]]*Tabelle5[[#This Row],[time]])/(Constants!$B$5*Constants!$B$1)*Constants!$B$3/Tabelle5[[#This Row],[volume after exp]]*1000</f>
        <v>1981.4558659975046</v>
      </c>
      <c r="R24" s="4">
        <v>140.6</v>
      </c>
      <c r="S24">
        <f>Tabelle5[[#This Row],[FA measured]]-Tabelle5[[#This Row],[FA initial]]</f>
        <v>140.6</v>
      </c>
      <c r="T24" s="8">
        <f>Tabelle5[[#This Row],[FA produced (concentration)]]*Tabelle5[[#This Row],[volume after exp]]/1000</f>
        <v>5.4833999999999996</v>
      </c>
      <c r="U24" s="3">
        <f>Tabelle5[[#This Row],[FA produced (concentration)]]/Tabelle5[[#This Row],[FA theoretical]]*100</f>
        <v>7.0957926650169991</v>
      </c>
    </row>
    <row r="25" spans="1:26" x14ac:dyDescent="0.25">
      <c r="A25" t="s">
        <v>95</v>
      </c>
      <c r="B25" t="s">
        <v>150</v>
      </c>
      <c r="C25">
        <v>0.1</v>
      </c>
      <c r="D25" s="5">
        <v>38.799999999999997</v>
      </c>
      <c r="E25">
        <v>100</v>
      </c>
      <c r="F25">
        <v>12</v>
      </c>
      <c r="G25">
        <v>480</v>
      </c>
      <c r="H25" s="3">
        <f>Tabelle5[[#This Row],[current]]/Tabelle5[[#This Row],[surface area]]</f>
        <v>40</v>
      </c>
      <c r="I25">
        <v>1800</v>
      </c>
      <c r="J25">
        <v>0</v>
      </c>
      <c r="K25" s="8">
        <f>(Tabelle5[[#This Row],[current]]*Tabelle5[[#This Row],[time]])/(Constants!$B$4*Constants!$B$1)*Constants!$B$2/Tabelle5[[#This Row],[volume after exp]]*1000</f>
        <v>3465.3535697285361</v>
      </c>
      <c r="L25" s="4">
        <v>3137</v>
      </c>
      <c r="M25">
        <f>Tabelle5[[#This Row],[F measured]]-Tabelle5[[#This Row],[F initial]]</f>
        <v>3137</v>
      </c>
      <c r="N25" s="8">
        <f>Tabelle5[[#This Row],[F Produced (concentration)]]*Tabelle5[[#This Row],[volume after exp]]/1000</f>
        <v>121.71559999999999</v>
      </c>
      <c r="O25" s="3">
        <f>Tabelle5[[#This Row],[F Produced (concentration)]]/Tabelle5[[#This Row],[F theoretical]]*100</f>
        <v>90.524673366756687</v>
      </c>
      <c r="P25">
        <v>0</v>
      </c>
      <c r="Q25" s="8">
        <f>(Tabelle5[[#This Row],[current]]*Tabelle5[[#This Row],[time]])/(Constants!$B$5*Constants!$B$1)*Constants!$B$3/Tabelle5[[#This Row],[volume after exp]]*1000</f>
        <v>2655.5594080378928</v>
      </c>
      <c r="R25" s="4">
        <v>129.30000000000001</v>
      </c>
      <c r="S25">
        <f>Tabelle5[[#This Row],[FA measured]]-Tabelle5[[#This Row],[FA initial]]</f>
        <v>129.30000000000001</v>
      </c>
      <c r="T25" s="8">
        <f>Tabelle5[[#This Row],[FA produced (concentration)]]*Tabelle5[[#This Row],[volume after exp]]/1000</f>
        <v>5.0168400000000002</v>
      </c>
      <c r="U25" s="3">
        <f>Tabelle5[[#This Row],[FA produced (concentration)]]/Tabelle5[[#This Row],[FA theoretical]]*100</f>
        <v>4.8690305932766016</v>
      </c>
    </row>
    <row r="26" spans="1:26" x14ac:dyDescent="0.25">
      <c r="A26" t="s">
        <v>96</v>
      </c>
      <c r="B26" t="s">
        <v>151</v>
      </c>
      <c r="C26">
        <v>0.1</v>
      </c>
      <c r="D26" s="5">
        <v>38.6</v>
      </c>
      <c r="E26">
        <v>100</v>
      </c>
      <c r="F26">
        <v>12</v>
      </c>
      <c r="G26">
        <v>600</v>
      </c>
      <c r="H26" s="3">
        <f>Tabelle5[[#This Row],[current]]/Tabelle5[[#This Row],[surface area]]</f>
        <v>50</v>
      </c>
      <c r="I26">
        <v>1800</v>
      </c>
      <c r="J26">
        <v>0</v>
      </c>
      <c r="K26" s="8">
        <f>(Tabelle5[[#This Row],[current]]*Tabelle5[[#This Row],[time]])/(Constants!$B$4*Constants!$B$1)*Constants!$B$2/Tabelle5[[#This Row],[volume after exp]]*1000</f>
        <v>4354.1359619646109</v>
      </c>
      <c r="L26" s="4">
        <v>4002</v>
      </c>
      <c r="M26">
        <f>Tabelle5[[#This Row],[F measured]]-Tabelle5[[#This Row],[F initial]]</f>
        <v>4002</v>
      </c>
      <c r="N26" s="8">
        <f>Tabelle5[[#This Row],[F Produced (concentration)]]*Tabelle5[[#This Row],[volume after exp]]/1000</f>
        <v>154.47720000000001</v>
      </c>
      <c r="O26" s="3">
        <f>Tabelle5[[#This Row],[F Produced (concentration)]]/Tabelle5[[#This Row],[F theoretical]]*100</f>
        <v>91.91260987160986</v>
      </c>
      <c r="P26">
        <v>0</v>
      </c>
      <c r="Q26" s="8">
        <f>(Tabelle5[[#This Row],[current]]*Tabelle5[[#This Row],[time]])/(Constants!$B$5*Constants!$B$1)*Constants!$B$3/Tabelle5[[#This Row],[volume after exp]]*1000</f>
        <v>3336.6484790113418</v>
      </c>
      <c r="R26" s="4">
        <v>121</v>
      </c>
      <c r="S26">
        <f>Tabelle5[[#This Row],[FA measured]]-Tabelle5[[#This Row],[FA initial]]</f>
        <v>121</v>
      </c>
      <c r="T26" s="8">
        <f>Tabelle5[[#This Row],[FA produced (concentration)]]*Tabelle5[[#This Row],[volume after exp]]/1000</f>
        <v>4.6706000000000003</v>
      </c>
      <c r="U26" s="3">
        <f>Tabelle5[[#This Row],[FA produced (concentration)]]/Tabelle5[[#This Row],[FA theoretical]]*100</f>
        <v>3.6263933932846477</v>
      </c>
    </row>
    <row r="27" spans="1:26" x14ac:dyDescent="0.25">
      <c r="A27" t="s">
        <v>97</v>
      </c>
      <c r="B27" t="s">
        <v>152</v>
      </c>
      <c r="C27">
        <v>0.1</v>
      </c>
      <c r="D27" s="5">
        <v>37</v>
      </c>
      <c r="E27">
        <v>100</v>
      </c>
      <c r="F27">
        <v>12</v>
      </c>
      <c r="G27">
        <v>720</v>
      </c>
      <c r="H27" s="3">
        <f>Tabelle5[[#This Row],[current]]/Tabelle5[[#This Row],[surface area]]</f>
        <v>60</v>
      </c>
      <c r="I27">
        <v>1800</v>
      </c>
      <c r="J27">
        <v>0</v>
      </c>
      <c r="K27" s="8">
        <f>(Tabelle5[[#This Row],[current]]*Tabelle5[[#This Row],[time]])/(Constants!$B$4*Constants!$B$1)*Constants!$B$2/Tabelle5[[#This Row],[volume after exp]]*1000</f>
        <v>5450.9075069783994</v>
      </c>
      <c r="L27" s="4">
        <v>5422</v>
      </c>
      <c r="M27">
        <f>Tabelle5[[#This Row],[F measured]]-Tabelle5[[#This Row],[F initial]]</f>
        <v>5422</v>
      </c>
      <c r="N27" s="8">
        <f>Tabelle5[[#This Row],[F Produced (concentration)]]*Tabelle5[[#This Row],[volume after exp]]/1000</f>
        <v>200.614</v>
      </c>
      <c r="O27" s="3">
        <f>Tabelle5[[#This Row],[F Produced (concentration)]]/Tabelle5[[#This Row],[F theoretical]]*100</f>
        <v>99.469675334953095</v>
      </c>
      <c r="P27">
        <v>0</v>
      </c>
      <c r="Q27" s="8">
        <f>(Tabelle5[[#This Row],[current]]*Tabelle5[[#This Row],[time]])/(Constants!$B$5*Constants!$B$1)*Constants!$B$3/Tabelle5[[#This Row],[volume after exp]]*1000</f>
        <v>4177.1231769677124</v>
      </c>
      <c r="R27" s="4">
        <v>197.8</v>
      </c>
      <c r="S27">
        <f>Tabelle5[[#This Row],[FA measured]]-Tabelle5[[#This Row],[FA initial]]</f>
        <v>197.8</v>
      </c>
      <c r="T27" s="8">
        <f>Tabelle5[[#This Row],[FA produced (concentration)]]*Tabelle5[[#This Row],[volume after exp]]/1000</f>
        <v>7.3186</v>
      </c>
      <c r="U27" s="3">
        <f>Tabelle5[[#This Row],[FA produced (concentration)]]/Tabelle5[[#This Row],[FA theoretical]]*100</f>
        <v>4.7353164275990647</v>
      </c>
    </row>
    <row r="28" spans="1:26" x14ac:dyDescent="0.25">
      <c r="A28" t="s">
        <v>98</v>
      </c>
      <c r="B28" t="s">
        <v>153</v>
      </c>
      <c r="C28">
        <v>0.1</v>
      </c>
      <c r="D28" s="5">
        <v>38</v>
      </c>
      <c r="E28">
        <v>100</v>
      </c>
      <c r="F28">
        <v>12</v>
      </c>
      <c r="G28">
        <v>840</v>
      </c>
      <c r="H28" s="3">
        <f>Tabelle5[[#This Row],[current]]/Tabelle5[[#This Row],[surface area]]</f>
        <v>70</v>
      </c>
      <c r="I28">
        <v>1800</v>
      </c>
      <c r="J28">
        <v>0</v>
      </c>
      <c r="K28" s="8">
        <f>(Tabelle5[[#This Row],[current]]*Tabelle5[[#This Row],[time]])/(Constants!$B$4*Constants!$B$1)*Constants!$B$2/Tabelle5[[#This Row],[volume after exp]]*1000</f>
        <v>6192.0396680149352</v>
      </c>
      <c r="L28" s="4">
        <v>5567</v>
      </c>
      <c r="M28">
        <f>Tabelle5[[#This Row],[F measured]]-Tabelle5[[#This Row],[F initial]]</f>
        <v>5567</v>
      </c>
      <c r="N28" s="8">
        <f>Tabelle5[[#This Row],[F Produced (concentration)]]*Tabelle5[[#This Row],[volume after exp]]/1000</f>
        <v>211.54599999999999</v>
      </c>
      <c r="O28" s="3">
        <f>Tabelle5[[#This Row],[F Produced (concentration)]]/Tabelle5[[#This Row],[F theoretical]]*100</f>
        <v>89.905754783135734</v>
      </c>
      <c r="P28">
        <v>0</v>
      </c>
      <c r="Q28" s="8">
        <f>(Tabelle5[[#This Row],[current]]*Tabelle5[[#This Row],[time]])/(Constants!$B$5*Constants!$B$1)*Constants!$B$3/Tabelle5[[#This Row],[volume after exp]]*1000</f>
        <v>4745.0653633098127</v>
      </c>
      <c r="R28" s="4">
        <v>156.19999999999999</v>
      </c>
      <c r="S28">
        <f>Tabelle5[[#This Row],[FA measured]]-Tabelle5[[#This Row],[FA initial]]</f>
        <v>156.19999999999999</v>
      </c>
      <c r="T28" s="8">
        <f>Tabelle5[[#This Row],[FA produced (concentration)]]*Tabelle5[[#This Row],[volume after exp]]/1000</f>
        <v>5.9355999999999991</v>
      </c>
      <c r="U28" s="3">
        <f>Tabelle5[[#This Row],[FA produced (concentration)]]/Tabelle5[[#This Row],[FA theoretical]]*100</f>
        <v>3.2918408502395469</v>
      </c>
    </row>
    <row r="29" spans="1:26" x14ac:dyDescent="0.25">
      <c r="A29" t="s">
        <v>99</v>
      </c>
      <c r="B29" t="s">
        <v>154</v>
      </c>
      <c r="C29">
        <v>0.1</v>
      </c>
      <c r="D29" s="5">
        <v>39</v>
      </c>
      <c r="E29">
        <v>100</v>
      </c>
      <c r="F29">
        <v>12</v>
      </c>
      <c r="G29">
        <v>960</v>
      </c>
      <c r="H29" s="3">
        <f>Tabelle5[[#This Row],[current]]/Tabelle5[[#This Row],[surface area]]</f>
        <v>80</v>
      </c>
      <c r="I29">
        <v>1800</v>
      </c>
      <c r="J29">
        <v>0</v>
      </c>
      <c r="K29" s="8">
        <f>(Tabelle5[[#This Row],[current]]*Tabelle5[[#This Row],[time]])/(Constants!$B$4*Constants!$B$1)*Constants!$B$2/Tabelle5[[#This Row],[volume after exp]]*1000</f>
        <v>6895.1650515624196</v>
      </c>
      <c r="L29" s="4">
        <v>6449</v>
      </c>
      <c r="M29">
        <f>Tabelle5[[#This Row],[F measured]]-Tabelle5[[#This Row],[F initial]]</f>
        <v>6449</v>
      </c>
      <c r="N29" s="8">
        <f>Tabelle5[[#This Row],[F Produced (concentration)]]*Tabelle5[[#This Row],[volume after exp]]/1000</f>
        <v>251.511</v>
      </c>
      <c r="O29" s="3">
        <f>Tabelle5[[#This Row],[F Produced (concentration)]]/Tabelle5[[#This Row],[F theoretical]]*100</f>
        <v>93.529305705868197</v>
      </c>
      <c r="P29">
        <v>0</v>
      </c>
      <c r="Q29" s="8">
        <f>(Tabelle5[[#This Row],[current]]*Tabelle5[[#This Row],[time]])/(Constants!$B$5*Constants!$B$1)*Constants!$B$3/Tabelle5[[#This Row],[volume after exp]]*1000</f>
        <v>5283.8823093266792</v>
      </c>
      <c r="R29" s="4">
        <v>106.3</v>
      </c>
      <c r="S29">
        <f>Tabelle5[[#This Row],[FA measured]]-Tabelle5[[#This Row],[FA initial]]</f>
        <v>106.3</v>
      </c>
      <c r="T29" s="8">
        <f>Tabelle5[[#This Row],[FA produced (concentration)]]*Tabelle5[[#This Row],[volume after exp]]/1000</f>
        <v>4.1456999999999997</v>
      </c>
      <c r="U29" s="3">
        <f>Tabelle5[[#This Row],[FA produced (concentration)]]/Tabelle5[[#This Row],[FA theoretical]]*100</f>
        <v>2.0117783435934573</v>
      </c>
    </row>
    <row r="30" spans="1:26" x14ac:dyDescent="0.25">
      <c r="A30" t="s">
        <v>100</v>
      </c>
      <c r="B30" t="s">
        <v>155</v>
      </c>
      <c r="C30">
        <v>0.1</v>
      </c>
      <c r="D30" s="5">
        <v>38</v>
      </c>
      <c r="E30">
        <v>100</v>
      </c>
      <c r="F30">
        <v>12</v>
      </c>
      <c r="G30">
        <v>1080</v>
      </c>
      <c r="H30" s="3">
        <f>Tabelle5[[#This Row],[current]]/Tabelle5[[#This Row],[surface area]]</f>
        <v>90</v>
      </c>
      <c r="I30">
        <v>1800</v>
      </c>
      <c r="J30">
        <v>0</v>
      </c>
      <c r="K30" s="8">
        <f>(Tabelle5[[#This Row],[current]]*Tabelle5[[#This Row],[time]])/(Constants!$B$4*Constants!$B$1)*Constants!$B$2/Tabelle5[[#This Row],[volume after exp]]*1000</f>
        <v>7961.193858876346</v>
      </c>
      <c r="L30" s="4">
        <v>7057</v>
      </c>
      <c r="M30">
        <f>Tabelle5[[#This Row],[F measured]]-Tabelle5[[#This Row],[F initial]]</f>
        <v>7057</v>
      </c>
      <c r="N30" s="8">
        <f>Tabelle5[[#This Row],[F Produced (concentration)]]*Tabelle5[[#This Row],[volume after exp]]/1000</f>
        <v>268.166</v>
      </c>
      <c r="O30" s="3">
        <f>Tabelle5[[#This Row],[F Produced (concentration)]]/Tabelle5[[#This Row],[F theoretical]]*100</f>
        <v>88.642484093410019</v>
      </c>
      <c r="P30">
        <v>0</v>
      </c>
      <c r="Q30" s="8">
        <f>(Tabelle5[[#This Row],[current]]*Tabelle5[[#This Row],[time]])/(Constants!$B$5*Constants!$B$1)*Constants!$B$3/Tabelle5[[#This Row],[volume after exp]]*1000</f>
        <v>6100.7983242554747</v>
      </c>
      <c r="R30" s="4">
        <v>115</v>
      </c>
      <c r="S30">
        <f>Tabelle5[[#This Row],[FA measured]]-Tabelle5[[#This Row],[FA initial]]</f>
        <v>115</v>
      </c>
      <c r="T30" s="8">
        <f>Tabelle5[[#This Row],[FA produced (concentration)]]*Tabelle5[[#This Row],[volume after exp]]/1000</f>
        <v>4.37</v>
      </c>
      <c r="U30" s="3">
        <f>Tabelle5[[#This Row],[FA produced (concentration)]]/Tabelle5[[#This Row],[FA theoretical]]*100</f>
        <v>1.8849992064609724</v>
      </c>
    </row>
    <row r="31" spans="1:26" x14ac:dyDescent="0.25">
      <c r="A31" t="s">
        <v>101</v>
      </c>
      <c r="B31" t="s">
        <v>156</v>
      </c>
      <c r="C31">
        <v>0.1</v>
      </c>
      <c r="D31" s="5">
        <v>34</v>
      </c>
      <c r="E31">
        <v>100</v>
      </c>
      <c r="F31">
        <v>12</v>
      </c>
      <c r="G31">
        <v>1200</v>
      </c>
      <c r="H31" s="3">
        <f>Tabelle5[[#This Row],[current]]/Tabelle5[[#This Row],[surface area]]</f>
        <v>100</v>
      </c>
      <c r="I31">
        <v>1800</v>
      </c>
      <c r="J31">
        <v>22.67</v>
      </c>
      <c r="K31" s="8">
        <f>(Tabelle5[[#This Row],[current]]*Tabelle5[[#This Row],[time]])/(Constants!$B$4*Constants!$B$1)*Constants!$B$2/Tabelle5[[#This Row],[volume after exp]]*1000</f>
        <v>9886.4498901078823</v>
      </c>
      <c r="L31">
        <v>7995</v>
      </c>
      <c r="M31">
        <f>Tabelle5[[#This Row],[F measured]]-Tabelle5[[#This Row],[F initial]]</f>
        <v>7972.33</v>
      </c>
      <c r="N31" s="8">
        <f>Tabelle5[[#This Row],[F Produced (concentration)]]*Tabelle5[[#This Row],[volume after exp]]/1000</f>
        <v>271.05921999999998</v>
      </c>
      <c r="O31" s="3">
        <f>Tabelle5[[#This Row],[F Produced (concentration)]]/Tabelle5[[#This Row],[F theoretical]]*100</f>
        <v>80.638956234197877</v>
      </c>
      <c r="P31">
        <v>0</v>
      </c>
      <c r="Q31" s="8">
        <f>(Tabelle5[[#This Row],[current]]*Tabelle5[[#This Row],[time]])/(Constants!$B$5*Constants!$B$1)*Constants!$B$3/Tabelle5[[#This Row],[volume after exp]]*1000</f>
        <v>7576.1547817551655</v>
      </c>
      <c r="R31">
        <v>142.80000000000001</v>
      </c>
      <c r="S31">
        <f>Tabelle5[[#This Row],[FA measured]]-Tabelle5[[#This Row],[FA initial]]</f>
        <v>142.80000000000001</v>
      </c>
      <c r="T31" s="8">
        <f>Tabelle5[[#This Row],[FA produced (concentration)]]*Tabelle5[[#This Row],[volume after exp]]/1000</f>
        <v>4.8552000000000008</v>
      </c>
      <c r="U31" s="3">
        <f>Tabelle5[[#This Row],[FA produced (concentration)]]/Tabelle5[[#This Row],[FA theoretical]]*100</f>
        <v>1.8848611744824673</v>
      </c>
    </row>
    <row r="32" spans="1:26" x14ac:dyDescent="0.25">
      <c r="A32" t="s">
        <v>102</v>
      </c>
      <c r="B32" t="s">
        <v>157</v>
      </c>
      <c r="C32">
        <v>0.1</v>
      </c>
      <c r="D32" s="9">
        <v>39.5</v>
      </c>
      <c r="E32">
        <v>100</v>
      </c>
      <c r="F32">
        <v>12</v>
      </c>
      <c r="G32">
        <v>120</v>
      </c>
      <c r="H32" s="3">
        <f>Tabelle5[[#This Row],[current]]/Tabelle5[[#This Row],[surface area]]</f>
        <v>10</v>
      </c>
      <c r="I32">
        <v>1800</v>
      </c>
      <c r="J32">
        <v>0</v>
      </c>
      <c r="K32" s="8">
        <f>(Tabelle5[[#This Row],[current]]*Tabelle5[[#This Row],[time]])/(Constants!$B$4*Constants!$B$1)*Constants!$B$2/Tabelle5[[#This Row],[volume after exp]]*1000</f>
        <v>850.98556016118471</v>
      </c>
      <c r="L32" s="4">
        <v>669.8</v>
      </c>
      <c r="M32">
        <f>Tabelle5[[#This Row],[F measured]]-Tabelle5[[#This Row],[F initial]]</f>
        <v>669.8</v>
      </c>
      <c r="N32" s="8">
        <f>Tabelle5[[#This Row],[F Produced (concentration)]]*Tabelle5[[#This Row],[volume after exp]]/1000</f>
        <v>26.457099999999997</v>
      </c>
      <c r="O32" s="3">
        <f>Tabelle5[[#This Row],[F Produced (concentration)]]/Tabelle5[[#This Row],[F theoretical]]*100</f>
        <v>78.708738591655248</v>
      </c>
      <c r="P32">
        <v>0</v>
      </c>
      <c r="Q32" s="8">
        <f>(Tabelle5[[#This Row],[current]]*Tabelle5[[#This Row],[time]])/(Constants!$B$5*Constants!$B$1)*Constants!$B$3/Tabelle5[[#This Row],[volume after exp]]*1000</f>
        <v>652.12471539158378</v>
      </c>
      <c r="R32" s="4">
        <v>53.41</v>
      </c>
      <c r="S32">
        <f>Tabelle5[[#This Row],[FA measured]]-Tabelle5[[#This Row],[FA initial]]</f>
        <v>53.41</v>
      </c>
      <c r="T32" s="8">
        <f>Tabelle5[[#This Row],[FA produced (concentration)]]*Tabelle5[[#This Row],[volume after exp]]/1000</f>
        <v>2.1096949999999999</v>
      </c>
      <c r="U32" s="3">
        <f>Tabelle5[[#This Row],[FA produced (concentration)]]/Tabelle5[[#This Row],[FA theoretical]]*100</f>
        <v>8.1901511688494573</v>
      </c>
    </row>
    <row r="33" spans="1:21" x14ac:dyDescent="0.25">
      <c r="A33" t="s">
        <v>103</v>
      </c>
      <c r="B33" t="s">
        <v>158</v>
      </c>
      <c r="C33">
        <v>0.1</v>
      </c>
      <c r="D33" s="9">
        <v>40</v>
      </c>
      <c r="E33">
        <v>100</v>
      </c>
      <c r="F33">
        <v>12</v>
      </c>
      <c r="G33">
        <v>240</v>
      </c>
      <c r="H33" s="3">
        <f>Tabelle5[[#This Row],[current]]/Tabelle5[[#This Row],[surface area]]</f>
        <v>20</v>
      </c>
      <c r="I33">
        <v>1800</v>
      </c>
      <c r="J33">
        <v>0</v>
      </c>
      <c r="K33" s="8">
        <f>(Tabelle5[[#This Row],[current]]*Tabelle5[[#This Row],[time]])/(Constants!$B$4*Constants!$B$1)*Constants!$B$2/Tabelle5[[#This Row],[volume after exp]]*1000</f>
        <v>1680.6964813183399</v>
      </c>
      <c r="L33" s="4">
        <v>1364</v>
      </c>
      <c r="M33">
        <f>Tabelle5[[#This Row],[F measured]]-Tabelle5[[#This Row],[F initial]]</f>
        <v>1364</v>
      </c>
      <c r="N33" s="8">
        <f>Tabelle5[[#This Row],[F Produced (concentration)]]*Tabelle5[[#This Row],[volume after exp]]/1000</f>
        <v>54.56</v>
      </c>
      <c r="O33" s="3">
        <f>Tabelle5[[#This Row],[F Produced (concentration)]]/Tabelle5[[#This Row],[F theoretical]]*100</f>
        <v>81.156830823497472</v>
      </c>
      <c r="P33">
        <v>0</v>
      </c>
      <c r="Q33" s="8">
        <f>(Tabelle5[[#This Row],[current]]*Tabelle5[[#This Row],[time]])/(Constants!$B$5*Constants!$B$1)*Constants!$B$3/Tabelle5[[#This Row],[volume after exp]]*1000</f>
        <v>1287.946312898378</v>
      </c>
      <c r="R33" s="4">
        <v>55.96</v>
      </c>
      <c r="S33">
        <f>Tabelle5[[#This Row],[FA measured]]-Tabelle5[[#This Row],[FA initial]]</f>
        <v>55.96</v>
      </c>
      <c r="T33" s="8">
        <f>Tabelle5[[#This Row],[FA produced (concentration)]]*Tabelle5[[#This Row],[volume after exp]]/1000</f>
        <v>2.2383999999999999</v>
      </c>
      <c r="U33" s="3">
        <f>Tabelle5[[#This Row],[FA produced (concentration)]]/Tabelle5[[#This Row],[FA theoretical]]*100</f>
        <v>4.3449016033959005</v>
      </c>
    </row>
    <row r="34" spans="1:21" x14ac:dyDescent="0.25">
      <c r="A34" t="s">
        <v>104</v>
      </c>
      <c r="B34" t="s">
        <v>159</v>
      </c>
      <c r="C34">
        <v>0.1</v>
      </c>
      <c r="D34" s="9">
        <v>39.5</v>
      </c>
      <c r="E34">
        <v>100</v>
      </c>
      <c r="F34">
        <v>12</v>
      </c>
      <c r="G34">
        <v>360</v>
      </c>
      <c r="H34" s="3">
        <f>Tabelle5[[#This Row],[current]]/Tabelle5[[#This Row],[surface area]]</f>
        <v>30</v>
      </c>
      <c r="I34">
        <v>1800</v>
      </c>
      <c r="J34">
        <v>0</v>
      </c>
      <c r="K34" s="8">
        <f>(Tabelle5[[#This Row],[current]]*Tabelle5[[#This Row],[time]])/(Constants!$B$4*Constants!$B$1)*Constants!$B$2/Tabelle5[[#This Row],[volume after exp]]*1000</f>
        <v>2552.9566804835545</v>
      </c>
      <c r="L34" s="4">
        <v>2189</v>
      </c>
      <c r="M34">
        <f>Tabelle5[[#This Row],[F measured]]-Tabelle5[[#This Row],[F initial]]</f>
        <v>2189</v>
      </c>
      <c r="N34" s="8">
        <f>Tabelle5[[#This Row],[F Produced (concentration)]]*Tabelle5[[#This Row],[volume after exp]]/1000</f>
        <v>86.465500000000006</v>
      </c>
      <c r="O34" s="3">
        <f>Tabelle5[[#This Row],[F Produced (concentration)]]/Tabelle5[[#This Row],[F theoretical]]*100</f>
        <v>85.743718909691111</v>
      </c>
      <c r="P34">
        <v>0</v>
      </c>
      <c r="Q34" s="8">
        <f>(Tabelle5[[#This Row],[current]]*Tabelle5[[#This Row],[time]])/(Constants!$B$5*Constants!$B$1)*Constants!$B$3/Tabelle5[[#This Row],[volume after exp]]*1000</f>
        <v>1956.3741461747513</v>
      </c>
      <c r="R34" s="4">
        <v>48.43</v>
      </c>
      <c r="S34">
        <f>Tabelle5[[#This Row],[FA measured]]-Tabelle5[[#This Row],[FA initial]]</f>
        <v>48.43</v>
      </c>
      <c r="T34" s="8">
        <f>Tabelle5[[#This Row],[FA produced (concentration)]]*Tabelle5[[#This Row],[volume after exp]]/1000</f>
        <v>1.9129849999999999</v>
      </c>
      <c r="U34" s="3">
        <f>Tabelle5[[#This Row],[FA produced (concentration)]]/Tabelle5[[#This Row],[FA theoretical]]*100</f>
        <v>2.4754978537563455</v>
      </c>
    </row>
    <row r="35" spans="1:21" x14ac:dyDescent="0.25">
      <c r="A35" t="s">
        <v>105</v>
      </c>
      <c r="B35" t="s">
        <v>160</v>
      </c>
      <c r="C35">
        <v>0.1</v>
      </c>
      <c r="D35" s="9">
        <v>39</v>
      </c>
      <c r="E35">
        <v>100</v>
      </c>
      <c r="F35">
        <v>12</v>
      </c>
      <c r="G35">
        <v>480</v>
      </c>
      <c r="H35" s="3">
        <f>Tabelle5[[#This Row],[current]]/Tabelle5[[#This Row],[surface area]]</f>
        <v>40</v>
      </c>
      <c r="I35">
        <v>1800</v>
      </c>
      <c r="J35">
        <v>0</v>
      </c>
      <c r="K35" s="8">
        <f>(Tabelle5[[#This Row],[current]]*Tabelle5[[#This Row],[time]])/(Constants!$B$4*Constants!$B$1)*Constants!$B$2/Tabelle5[[#This Row],[volume after exp]]*1000</f>
        <v>3447.5825257812098</v>
      </c>
      <c r="L35" s="4">
        <v>2983</v>
      </c>
      <c r="M35">
        <f>Tabelle5[[#This Row],[F measured]]-Tabelle5[[#This Row],[F initial]]</f>
        <v>2983</v>
      </c>
      <c r="N35" s="8">
        <f>Tabelle5[[#This Row],[F Produced (concentration)]]*Tabelle5[[#This Row],[volume after exp]]/1000</f>
        <v>116.337</v>
      </c>
      <c r="O35" s="3">
        <f>Tabelle5[[#This Row],[F Produced (concentration)]]/Tabelle5[[#This Row],[F theoretical]]*100</f>
        <v>86.52439724627223</v>
      </c>
      <c r="P35">
        <v>0</v>
      </c>
      <c r="Q35" s="8">
        <f>(Tabelle5[[#This Row],[current]]*Tabelle5[[#This Row],[time]])/(Constants!$B$5*Constants!$B$1)*Constants!$B$3/Tabelle5[[#This Row],[volume after exp]]*1000</f>
        <v>2641.9411546633396</v>
      </c>
      <c r="R35" s="4">
        <v>47.16</v>
      </c>
      <c r="S35">
        <f>Tabelle5[[#This Row],[FA measured]]-Tabelle5[[#This Row],[FA initial]]</f>
        <v>47.16</v>
      </c>
      <c r="T35" s="8">
        <f>Tabelle5[[#This Row],[FA produced (concentration)]]*Tabelle5[[#This Row],[volume after exp]]/1000</f>
        <v>1.8392399999999998</v>
      </c>
      <c r="U35" s="3">
        <f>Tabelle5[[#This Row],[FA produced (concentration)]]/Tabelle5[[#This Row],[FA theoretical]]*100</f>
        <v>1.785051113525258</v>
      </c>
    </row>
    <row r="36" spans="1:21" x14ac:dyDescent="0.25">
      <c r="A36" t="s">
        <v>106</v>
      </c>
      <c r="B36" t="s">
        <v>161</v>
      </c>
      <c r="C36">
        <v>0.1</v>
      </c>
      <c r="D36" s="9">
        <v>39.5</v>
      </c>
      <c r="E36">
        <v>100</v>
      </c>
      <c r="F36">
        <v>12</v>
      </c>
      <c r="G36">
        <v>600</v>
      </c>
      <c r="H36" s="3">
        <f>Tabelle5[[#This Row],[current]]/Tabelle5[[#This Row],[surface area]]</f>
        <v>50</v>
      </c>
      <c r="I36">
        <v>1800</v>
      </c>
      <c r="J36">
        <v>0</v>
      </c>
      <c r="K36" s="8">
        <f>(Tabelle5[[#This Row],[current]]*Tabelle5[[#This Row],[time]])/(Constants!$B$4*Constants!$B$1)*Constants!$B$2/Tabelle5[[#This Row],[volume after exp]]*1000</f>
        <v>4254.9278008059246</v>
      </c>
      <c r="L36" s="4">
        <v>3730</v>
      </c>
      <c r="M36">
        <f>Tabelle5[[#This Row],[F measured]]-Tabelle5[[#This Row],[F initial]]</f>
        <v>3730</v>
      </c>
      <c r="N36" s="8">
        <f>Tabelle5[[#This Row],[F Produced (concentration)]]*Tabelle5[[#This Row],[volume after exp]]/1000</f>
        <v>147.33500000000001</v>
      </c>
      <c r="O36" s="3">
        <f>Tabelle5[[#This Row],[F Produced (concentration)]]/Tabelle5[[#This Row],[F theoretical]]*100</f>
        <v>87.663062092228728</v>
      </c>
      <c r="P36">
        <v>0</v>
      </c>
      <c r="Q36" s="8">
        <f>(Tabelle5[[#This Row],[current]]*Tabelle5[[#This Row],[time]])/(Constants!$B$5*Constants!$B$1)*Constants!$B$3/Tabelle5[[#This Row],[volume after exp]]*1000</f>
        <v>3260.6235769579189</v>
      </c>
      <c r="R36" s="4">
        <v>59.08</v>
      </c>
      <c r="S36">
        <f>Tabelle5[[#This Row],[FA measured]]-Tabelle5[[#This Row],[FA initial]]</f>
        <v>59.08</v>
      </c>
      <c r="T36" s="8">
        <f>Tabelle5[[#This Row],[FA produced (concentration)]]*Tabelle5[[#This Row],[volume after exp]]/1000</f>
        <v>2.3336600000000001</v>
      </c>
      <c r="U36" s="3">
        <f>Tabelle5[[#This Row],[FA produced (concentration)]]/Tabelle5[[#This Row],[FA theoretical]]*100</f>
        <v>1.8119233516406139</v>
      </c>
    </row>
    <row r="37" spans="1:21" x14ac:dyDescent="0.25">
      <c r="A37" t="s">
        <v>107</v>
      </c>
      <c r="B37" t="s">
        <v>162</v>
      </c>
      <c r="C37">
        <v>0.1</v>
      </c>
      <c r="D37" s="9">
        <v>39</v>
      </c>
      <c r="E37">
        <v>100</v>
      </c>
      <c r="F37">
        <v>12</v>
      </c>
      <c r="G37">
        <v>720</v>
      </c>
      <c r="H37" s="3">
        <f>Tabelle5[[#This Row],[current]]/Tabelle5[[#This Row],[surface area]]</f>
        <v>60</v>
      </c>
      <c r="I37">
        <v>1800</v>
      </c>
      <c r="J37">
        <v>0</v>
      </c>
      <c r="K37" s="8">
        <f>(Tabelle5[[#This Row],[current]]*Tabelle5[[#This Row],[time]])/(Constants!$B$4*Constants!$B$1)*Constants!$B$2/Tabelle5[[#This Row],[volume after exp]]*1000</f>
        <v>5171.3737886718154</v>
      </c>
      <c r="L37" s="4">
        <v>4513</v>
      </c>
      <c r="M37">
        <f>Tabelle5[[#This Row],[F measured]]-Tabelle5[[#This Row],[F initial]]</f>
        <v>4513</v>
      </c>
      <c r="N37" s="8">
        <f>Tabelle5[[#This Row],[F Produced (concentration)]]*Tabelle5[[#This Row],[volume after exp]]/1000</f>
        <v>176.00700000000001</v>
      </c>
      <c r="O37" s="3">
        <f>Tabelle5[[#This Row],[F Produced (concentration)]]/Tabelle5[[#This Row],[F theoretical]]*100</f>
        <v>87.268880270963592</v>
      </c>
      <c r="P37">
        <v>0</v>
      </c>
      <c r="Q37" s="8">
        <f>(Tabelle5[[#This Row],[current]]*Tabelle5[[#This Row],[time]])/(Constants!$B$5*Constants!$B$1)*Constants!$B$3/Tabelle5[[#This Row],[volume after exp]]*1000</f>
        <v>3962.9117319950092</v>
      </c>
      <c r="R37" s="4">
        <v>49</v>
      </c>
      <c r="S37">
        <f>Tabelle5[[#This Row],[FA measured]]-Tabelle5[[#This Row],[FA initial]]</f>
        <v>49</v>
      </c>
      <c r="T37" s="8">
        <f>Tabelle5[[#This Row],[FA produced (concentration)]]*Tabelle5[[#This Row],[volume after exp]]/1000</f>
        <v>1.911</v>
      </c>
      <c r="U37" s="3">
        <f>Tabelle5[[#This Row],[FA produced (concentration)]]/Tabelle5[[#This Row],[FA theoretical]]*100</f>
        <v>1.2364645824531757</v>
      </c>
    </row>
    <row r="38" spans="1:21" x14ac:dyDescent="0.25">
      <c r="A38" t="s">
        <v>108</v>
      </c>
      <c r="B38" t="s">
        <v>163</v>
      </c>
      <c r="C38">
        <v>0.1</v>
      </c>
      <c r="D38" s="9">
        <v>39</v>
      </c>
      <c r="E38">
        <v>100</v>
      </c>
      <c r="F38">
        <v>12</v>
      </c>
      <c r="G38">
        <v>840</v>
      </c>
      <c r="H38" s="3">
        <f>Tabelle5[[#This Row],[current]]/Tabelle5[[#This Row],[surface area]]</f>
        <v>70</v>
      </c>
      <c r="I38">
        <v>1800</v>
      </c>
      <c r="J38">
        <v>0</v>
      </c>
      <c r="K38" s="8">
        <f>(Tabelle5[[#This Row],[current]]*Tabelle5[[#This Row],[time]])/(Constants!$B$4*Constants!$B$1)*Constants!$B$2/Tabelle5[[#This Row],[volume after exp]]*1000</f>
        <v>6033.2694201171171</v>
      </c>
      <c r="L38" s="4">
        <v>5253</v>
      </c>
      <c r="M38">
        <f>Tabelle5[[#This Row],[F measured]]-Tabelle5[[#This Row],[F initial]]</f>
        <v>5253</v>
      </c>
      <c r="N38" s="8">
        <f>Tabelle5[[#This Row],[F Produced (concentration)]]*Tabelle5[[#This Row],[volume after exp]]/1000</f>
        <v>204.86699999999999</v>
      </c>
      <c r="O38" s="3">
        <f>Tabelle5[[#This Row],[F Produced (concentration)]]/Tabelle5[[#This Row],[F theoretical]]*100</f>
        <v>87.067220676149233</v>
      </c>
      <c r="P38">
        <v>0</v>
      </c>
      <c r="Q38" s="8">
        <f>(Tabelle5[[#This Row],[current]]*Tabelle5[[#This Row],[time]])/(Constants!$B$5*Constants!$B$1)*Constants!$B$3/Tabelle5[[#This Row],[volume after exp]]*1000</f>
        <v>4623.3970206608437</v>
      </c>
      <c r="R38" s="4">
        <v>59.56</v>
      </c>
      <c r="S38">
        <f>Tabelle5[[#This Row],[FA measured]]-Tabelle5[[#This Row],[FA initial]]</f>
        <v>59.56</v>
      </c>
      <c r="T38" s="8">
        <f>Tabelle5[[#This Row],[FA produced (concentration)]]*Tabelle5[[#This Row],[volume after exp]]/1000</f>
        <v>2.3228400000000002</v>
      </c>
      <c r="U38" s="3">
        <f>Tabelle5[[#This Row],[FA produced (concentration)]]/Tabelle5[[#This Row],[FA theoretical]]*100</f>
        <v>1.2882302716777461</v>
      </c>
    </row>
    <row r="39" spans="1:21" x14ac:dyDescent="0.25">
      <c r="A39" t="s">
        <v>109</v>
      </c>
      <c r="B39" t="s">
        <v>164</v>
      </c>
      <c r="C39">
        <v>0.1</v>
      </c>
      <c r="D39" s="9">
        <v>39</v>
      </c>
      <c r="E39">
        <v>100</v>
      </c>
      <c r="F39">
        <v>12</v>
      </c>
      <c r="G39">
        <v>960</v>
      </c>
      <c r="H39" s="3">
        <f>Tabelle5[[#This Row],[current]]/Tabelle5[[#This Row],[surface area]]</f>
        <v>80</v>
      </c>
      <c r="I39">
        <v>1800</v>
      </c>
      <c r="J39">
        <v>0</v>
      </c>
      <c r="K39" s="8">
        <f>(Tabelle5[[#This Row],[current]]*Tabelle5[[#This Row],[time]])/(Constants!$B$4*Constants!$B$1)*Constants!$B$2/Tabelle5[[#This Row],[volume after exp]]*1000</f>
        <v>6895.1650515624196</v>
      </c>
      <c r="L39" s="4">
        <v>5874</v>
      </c>
      <c r="M39">
        <f>Tabelle5[[#This Row],[F measured]]-Tabelle5[[#This Row],[F initial]]</f>
        <v>5874</v>
      </c>
      <c r="N39" s="8">
        <f>Tabelle5[[#This Row],[F Produced (concentration)]]*Tabelle5[[#This Row],[volume after exp]]/1000</f>
        <v>229.08600000000001</v>
      </c>
      <c r="O39" s="3">
        <f>Tabelle5[[#This Row],[F Produced (concentration)]]/Tabelle5[[#This Row],[F theoretical]]*100</f>
        <v>85.190128968253958</v>
      </c>
      <c r="P39">
        <v>0</v>
      </c>
      <c r="Q39" s="8">
        <f>(Tabelle5[[#This Row],[current]]*Tabelle5[[#This Row],[time]])/(Constants!$B$5*Constants!$B$1)*Constants!$B$3/Tabelle5[[#This Row],[volume after exp]]*1000</f>
        <v>5283.8823093266792</v>
      </c>
      <c r="R39" s="4">
        <v>82.73</v>
      </c>
      <c r="S39">
        <f>Tabelle5[[#This Row],[FA measured]]-Tabelle5[[#This Row],[FA initial]]</f>
        <v>82.73</v>
      </c>
      <c r="T39" s="8">
        <f>Tabelle5[[#This Row],[FA produced (concentration)]]*Tabelle5[[#This Row],[volume after exp]]/1000</f>
        <v>3.2264700000000004</v>
      </c>
      <c r="U39" s="3">
        <f>Tabelle5[[#This Row],[FA produced (concentration)]]/Tabelle5[[#This Row],[FA theoretical]]*100</f>
        <v>1.5657048199951717</v>
      </c>
    </row>
    <row r="40" spans="1:21" x14ac:dyDescent="0.25">
      <c r="A40" t="s">
        <v>110</v>
      </c>
      <c r="B40" t="s">
        <v>165</v>
      </c>
      <c r="C40">
        <v>0.1</v>
      </c>
      <c r="D40" s="9">
        <v>39</v>
      </c>
      <c r="E40">
        <v>100</v>
      </c>
      <c r="F40">
        <v>12</v>
      </c>
      <c r="G40">
        <v>1080</v>
      </c>
      <c r="H40" s="3">
        <f>Tabelle5[[#This Row],[current]]/Tabelle5[[#This Row],[surface area]]</f>
        <v>90</v>
      </c>
      <c r="I40">
        <v>1800</v>
      </c>
      <c r="J40">
        <v>0</v>
      </c>
      <c r="K40" s="8">
        <f>(Tabelle5[[#This Row],[current]]*Tabelle5[[#This Row],[time]])/(Constants!$B$4*Constants!$B$1)*Constants!$B$2/Tabelle5[[#This Row],[volume after exp]]*1000</f>
        <v>7757.0606830077213</v>
      </c>
      <c r="L40" s="4">
        <v>6615</v>
      </c>
      <c r="M40">
        <f>Tabelle5[[#This Row],[F measured]]-Tabelle5[[#This Row],[F initial]]</f>
        <v>6615</v>
      </c>
      <c r="N40" s="8">
        <f>Tabelle5[[#This Row],[F Produced (concentration)]]*Tabelle5[[#This Row],[volume after exp]]/1000</f>
        <v>257.98500000000001</v>
      </c>
      <c r="O40" s="3">
        <f>Tabelle5[[#This Row],[F Produced (concentration)]]/Tabelle5[[#This Row],[F theoretical]]*100</f>
        <v>85.277146464646464</v>
      </c>
      <c r="P40">
        <v>0</v>
      </c>
      <c r="Q40" s="8">
        <f>(Tabelle5[[#This Row],[current]]*Tabelle5[[#This Row],[time]])/(Constants!$B$5*Constants!$B$1)*Constants!$B$3/Tabelle5[[#This Row],[volume after exp]]*1000</f>
        <v>5944.3675979925138</v>
      </c>
      <c r="R40" s="4">
        <v>76.38</v>
      </c>
      <c r="S40">
        <f>Tabelle5[[#This Row],[FA measured]]-Tabelle5[[#This Row],[FA initial]]</f>
        <v>76.38</v>
      </c>
      <c r="T40" s="8">
        <f>Tabelle5[[#This Row],[FA produced (concentration)]]*Tabelle5[[#This Row],[volume after exp]]/1000</f>
        <v>2.9788199999999998</v>
      </c>
      <c r="U40" s="3">
        <f>Tabelle5[[#This Row],[FA produced (concentration)]]/Tabelle5[[#This Row],[FA theoretical]]*100</f>
        <v>1.2849138069084836</v>
      </c>
    </row>
    <row r="41" spans="1:21" x14ac:dyDescent="0.25">
      <c r="A41" t="s">
        <v>111</v>
      </c>
      <c r="B41" t="s">
        <v>166</v>
      </c>
      <c r="C41">
        <v>0.1</v>
      </c>
      <c r="D41" s="9">
        <v>39.5</v>
      </c>
      <c r="E41">
        <v>100</v>
      </c>
      <c r="F41">
        <v>12</v>
      </c>
      <c r="G41">
        <v>1200</v>
      </c>
      <c r="H41" s="3">
        <f>Tabelle5[[#This Row],[current]]/Tabelle5[[#This Row],[surface area]]</f>
        <v>100</v>
      </c>
      <c r="I41">
        <v>1800</v>
      </c>
      <c r="J41">
        <v>0</v>
      </c>
      <c r="K41" s="8">
        <f>(Tabelle5[[#This Row],[current]]*Tabelle5[[#This Row],[time]])/(Constants!$B$4*Constants!$B$1)*Constants!$B$2/Tabelle5[[#This Row],[volume after exp]]*1000</f>
        <v>8509.8556016118491</v>
      </c>
      <c r="L41" s="4">
        <v>7544</v>
      </c>
      <c r="M41">
        <f>Tabelle5[[#This Row],[F measured]]-Tabelle5[[#This Row],[F initial]]</f>
        <v>7544</v>
      </c>
      <c r="N41" s="8">
        <f>Tabelle5[[#This Row],[F Produced (concentration)]]*Tabelle5[[#This Row],[volume after exp]]/1000</f>
        <v>297.988</v>
      </c>
      <c r="O41" s="3">
        <f>Tabelle5[[#This Row],[F Produced (concentration)]]/Tabelle5[[#This Row],[F theoretical]]*100</f>
        <v>88.650152871819515</v>
      </c>
      <c r="P41">
        <v>0</v>
      </c>
      <c r="Q41" s="8">
        <f>(Tabelle5[[#This Row],[current]]*Tabelle5[[#This Row],[time]])/(Constants!$B$5*Constants!$B$1)*Constants!$B$3/Tabelle5[[#This Row],[volume after exp]]*1000</f>
        <v>6521.2471539158378</v>
      </c>
      <c r="R41" s="4">
        <v>100.5</v>
      </c>
      <c r="S41">
        <f>Tabelle5[[#This Row],[FA measured]]-Tabelle5[[#This Row],[FA initial]]</f>
        <v>100.5</v>
      </c>
      <c r="T41" s="8">
        <f>Tabelle5[[#This Row],[FA produced (concentration)]]*Tabelle5[[#This Row],[volume after exp]]/1000</f>
        <v>3.9697499999999999</v>
      </c>
      <c r="U41" s="3">
        <f>Tabelle5[[#This Row],[FA produced (concentration)]]/Tabelle5[[#This Row],[FA theoretical]]*100</f>
        <v>1.5411162562616936</v>
      </c>
    </row>
    <row r="42" spans="1:21" x14ac:dyDescent="0.25">
      <c r="A42" t="s">
        <v>112</v>
      </c>
      <c r="B42" t="s">
        <v>167</v>
      </c>
      <c r="C42">
        <v>0.1</v>
      </c>
      <c r="D42">
        <v>39.5</v>
      </c>
      <c r="E42">
        <v>100</v>
      </c>
      <c r="F42">
        <v>12</v>
      </c>
      <c r="G42">
        <v>120</v>
      </c>
      <c r="H42" s="3">
        <f>Tabelle5[[#This Row],[current]]/Tabelle5[[#This Row],[surface area]]</f>
        <v>10</v>
      </c>
      <c r="I42">
        <v>1800</v>
      </c>
      <c r="J42">
        <v>0</v>
      </c>
      <c r="K42" s="8">
        <f>(Tabelle5[[#This Row],[current]]*Tabelle5[[#This Row],[time]])/(Constants!$B$4*Constants!$B$1)*Constants!$B$2/Tabelle5[[#This Row],[volume after exp]]*1000</f>
        <v>850.98556016118471</v>
      </c>
      <c r="L42">
        <v>683.1</v>
      </c>
      <c r="M42">
        <f>Tabelle5[[#This Row],[F measured]]-Tabelle5[[#This Row],[F initial]]</f>
        <v>683.1</v>
      </c>
      <c r="N42" s="8">
        <f>Tabelle5[[#This Row],[F Produced (concentration)]]*Tabelle5[[#This Row],[volume after exp]]/1000</f>
        <v>26.98245</v>
      </c>
      <c r="O42" s="3">
        <f>Tabelle5[[#This Row],[F Produced (concentration)]]/Tabelle5[[#This Row],[F theoretical]]*100</f>
        <v>80.271632326007321</v>
      </c>
      <c r="P42">
        <v>0</v>
      </c>
      <c r="Q42" s="8">
        <f>(Tabelle5[[#This Row],[current]]*Tabelle5[[#This Row],[time]])/(Constants!$B$5*Constants!$B$1)*Constants!$B$3/Tabelle5[[#This Row],[volume after exp]]*1000</f>
        <v>652.12471539158378</v>
      </c>
      <c r="R42">
        <v>142.69999999999999</v>
      </c>
      <c r="S42">
        <f>Tabelle5[[#This Row],[FA measured]]-Tabelle5[[#This Row],[FA initial]]</f>
        <v>142.69999999999999</v>
      </c>
      <c r="T42" s="8">
        <f>Tabelle5[[#This Row],[FA produced (concentration)]]*Tabelle5[[#This Row],[volume after exp]]/1000</f>
        <v>5.6366499999999995</v>
      </c>
      <c r="U42" s="3">
        <f>Tabelle5[[#This Row],[FA produced (concentration)]]/Tabelle5[[#This Row],[FA theoretical]]*100</f>
        <v>21.882317389904841</v>
      </c>
    </row>
    <row r="43" spans="1:21" x14ac:dyDescent="0.25">
      <c r="A43" t="s">
        <v>113</v>
      </c>
      <c r="B43" t="s">
        <v>168</v>
      </c>
      <c r="C43">
        <v>0.1</v>
      </c>
      <c r="D43">
        <v>39.5</v>
      </c>
      <c r="E43">
        <v>100</v>
      </c>
      <c r="F43">
        <v>12</v>
      </c>
      <c r="G43">
        <v>240</v>
      </c>
      <c r="H43" s="3">
        <f>Tabelle5[[#This Row],[current]]/Tabelle5[[#This Row],[surface area]]</f>
        <v>20</v>
      </c>
      <c r="I43">
        <v>1800</v>
      </c>
      <c r="J43">
        <v>0</v>
      </c>
      <c r="K43" s="8">
        <f>(Tabelle5[[#This Row],[current]]*Tabelle5[[#This Row],[time]])/(Constants!$B$4*Constants!$B$1)*Constants!$B$2/Tabelle5[[#This Row],[volume after exp]]*1000</f>
        <v>1701.9711203223694</v>
      </c>
      <c r="L43">
        <v>1322.4</v>
      </c>
      <c r="M43">
        <f>Tabelle5[[#This Row],[F measured]]-Tabelle5[[#This Row],[F initial]]</f>
        <v>1322.4</v>
      </c>
      <c r="N43" s="8">
        <f>Tabelle5[[#This Row],[F Produced (concentration)]]*Tabelle5[[#This Row],[volume after exp]]/1000</f>
        <v>52.2348</v>
      </c>
      <c r="O43" s="3">
        <f>Tabelle5[[#This Row],[F Produced (concentration)]]/Tabelle5[[#This Row],[F theoretical]]*100</f>
        <v>77.698145650645642</v>
      </c>
      <c r="P43">
        <v>0</v>
      </c>
      <c r="Q43" s="8">
        <f>(Tabelle5[[#This Row],[current]]*Tabelle5[[#This Row],[time]])/(Constants!$B$5*Constants!$B$1)*Constants!$B$3/Tabelle5[[#This Row],[volume after exp]]*1000</f>
        <v>1304.2494307831676</v>
      </c>
      <c r="R43">
        <v>231.2</v>
      </c>
      <c r="S43">
        <f>Tabelle5[[#This Row],[FA measured]]-Tabelle5[[#This Row],[FA initial]]</f>
        <v>231.2</v>
      </c>
      <c r="T43" s="8">
        <f>Tabelle5[[#This Row],[FA produced (concentration)]]*Tabelle5[[#This Row],[volume after exp]]/1000</f>
        <v>9.1324000000000005</v>
      </c>
      <c r="U43" s="3">
        <f>Tabelle5[[#This Row],[FA produced (concentration)]]/Tabelle5[[#This Row],[FA theoretical]]*100</f>
        <v>17.72667056953749</v>
      </c>
    </row>
    <row r="44" spans="1:21" x14ac:dyDescent="0.25">
      <c r="A44" t="s">
        <v>114</v>
      </c>
      <c r="B44" t="s">
        <v>169</v>
      </c>
      <c r="C44">
        <v>0.1</v>
      </c>
      <c r="D44">
        <v>39.5</v>
      </c>
      <c r="E44">
        <v>100</v>
      </c>
      <c r="F44">
        <v>12</v>
      </c>
      <c r="G44">
        <v>360</v>
      </c>
      <c r="H44" s="3">
        <f>Tabelle5[[#This Row],[current]]/Tabelle5[[#This Row],[surface area]]</f>
        <v>30</v>
      </c>
      <c r="I44">
        <v>1800</v>
      </c>
      <c r="J44">
        <v>0</v>
      </c>
      <c r="K44" s="8">
        <f>(Tabelle5[[#This Row],[current]]*Tabelle5[[#This Row],[time]])/(Constants!$B$4*Constants!$B$1)*Constants!$B$2/Tabelle5[[#This Row],[volume after exp]]*1000</f>
        <v>2552.9566804835545</v>
      </c>
      <c r="L44">
        <v>2113</v>
      </c>
      <c r="M44">
        <f>Tabelle5[[#This Row],[F measured]]-Tabelle5[[#This Row],[F initial]]</f>
        <v>2113</v>
      </c>
      <c r="N44" s="8">
        <f>Tabelle5[[#This Row],[F Produced (concentration)]]*Tabelle5[[#This Row],[volume after exp]]/1000</f>
        <v>83.463499999999996</v>
      </c>
      <c r="O44" s="3">
        <f>Tabelle5[[#This Row],[F Produced (concentration)]]/Tabelle5[[#This Row],[F theoretical]]*100</f>
        <v>82.766778463306224</v>
      </c>
      <c r="P44">
        <v>0</v>
      </c>
      <c r="Q44" s="8">
        <f>(Tabelle5[[#This Row],[current]]*Tabelle5[[#This Row],[time]])/(Constants!$B$5*Constants!$B$1)*Constants!$B$3/Tabelle5[[#This Row],[volume after exp]]*1000</f>
        <v>1956.3741461747513</v>
      </c>
      <c r="R44">
        <v>0</v>
      </c>
      <c r="S44">
        <f>Tabelle5[[#This Row],[FA measured]]-Tabelle5[[#This Row],[FA initial]]</f>
        <v>0</v>
      </c>
      <c r="T44" s="8">
        <f>Tabelle5[[#This Row],[FA produced (concentration)]]*Tabelle5[[#This Row],[volume after exp]]/1000</f>
        <v>0</v>
      </c>
      <c r="U44" s="3">
        <f>Tabelle5[[#This Row],[FA produced (concentration)]]/Tabelle5[[#This Row],[FA theoretical]]*100</f>
        <v>0</v>
      </c>
    </row>
    <row r="45" spans="1:21" x14ac:dyDescent="0.25">
      <c r="A45" t="s">
        <v>115</v>
      </c>
      <c r="B45" t="s">
        <v>170</v>
      </c>
      <c r="C45">
        <v>0.1</v>
      </c>
      <c r="D45">
        <v>39.5</v>
      </c>
      <c r="E45">
        <v>100</v>
      </c>
      <c r="F45">
        <v>12</v>
      </c>
      <c r="G45">
        <v>480</v>
      </c>
      <c r="H45" s="3">
        <f>Tabelle5[[#This Row],[current]]/Tabelle5[[#This Row],[surface area]]</f>
        <v>40</v>
      </c>
      <c r="I45">
        <v>1800</v>
      </c>
      <c r="J45">
        <v>0</v>
      </c>
      <c r="K45" s="8">
        <f>(Tabelle5[[#This Row],[current]]*Tabelle5[[#This Row],[time]])/(Constants!$B$4*Constants!$B$1)*Constants!$B$2/Tabelle5[[#This Row],[volume after exp]]*1000</f>
        <v>3403.9422406447388</v>
      </c>
      <c r="L45">
        <v>2930.3</v>
      </c>
      <c r="M45">
        <f>Tabelle5[[#This Row],[F measured]]-Tabelle5[[#This Row],[F initial]]</f>
        <v>2930.3</v>
      </c>
      <c r="N45" s="8">
        <f>Tabelle5[[#This Row],[F Produced (concentration)]]*Tabelle5[[#This Row],[volume after exp]]/1000</f>
        <v>115.74685000000001</v>
      </c>
      <c r="O45" s="3">
        <f>Tabelle5[[#This Row],[F Produced (concentration)]]/Tabelle5[[#This Row],[F theoretical]]*100</f>
        <v>86.085479506989927</v>
      </c>
      <c r="P45">
        <v>0</v>
      </c>
      <c r="Q45" s="8">
        <f>(Tabelle5[[#This Row],[current]]*Tabelle5[[#This Row],[time]])/(Constants!$B$5*Constants!$B$1)*Constants!$B$3/Tabelle5[[#This Row],[volume after exp]]*1000</f>
        <v>2608.4988615663351</v>
      </c>
      <c r="R45">
        <v>0</v>
      </c>
      <c r="S45">
        <f>Tabelle5[[#This Row],[FA measured]]-Tabelle5[[#This Row],[FA initial]]</f>
        <v>0</v>
      </c>
      <c r="T45" s="8">
        <f>Tabelle5[[#This Row],[FA produced (concentration)]]*Tabelle5[[#This Row],[volume after exp]]/1000</f>
        <v>0</v>
      </c>
      <c r="U45" s="3">
        <f>Tabelle5[[#This Row],[FA produced (concentration)]]/Tabelle5[[#This Row],[FA theoretical]]*100</f>
        <v>0</v>
      </c>
    </row>
    <row r="46" spans="1:21" x14ac:dyDescent="0.25">
      <c r="A46" t="s">
        <v>116</v>
      </c>
      <c r="B46" t="s">
        <v>171</v>
      </c>
      <c r="C46">
        <v>0.1</v>
      </c>
      <c r="D46">
        <v>39.5</v>
      </c>
      <c r="E46">
        <v>100</v>
      </c>
      <c r="F46">
        <v>12</v>
      </c>
      <c r="G46">
        <v>600</v>
      </c>
      <c r="H46" s="3">
        <f>Tabelle5[[#This Row],[current]]/Tabelle5[[#This Row],[surface area]]</f>
        <v>50</v>
      </c>
      <c r="I46">
        <v>1800</v>
      </c>
      <c r="J46">
        <v>0</v>
      </c>
      <c r="K46" s="8">
        <f>(Tabelle5[[#This Row],[current]]*Tabelle5[[#This Row],[time]])/(Constants!$B$4*Constants!$B$1)*Constants!$B$2/Tabelle5[[#This Row],[volume after exp]]*1000</f>
        <v>4254.9278008059246</v>
      </c>
      <c r="L46">
        <v>3794.2</v>
      </c>
      <c r="M46">
        <f>Tabelle5[[#This Row],[F measured]]-Tabelle5[[#This Row],[F initial]]</f>
        <v>3794.2</v>
      </c>
      <c r="N46" s="8">
        <f>Tabelle5[[#This Row],[F Produced (concentration)]]*Tabelle5[[#This Row],[volume after exp]]/1000</f>
        <v>149.87090000000001</v>
      </c>
      <c r="O46" s="3">
        <f>Tabelle5[[#This Row],[F Produced (concentration)]]/Tabelle5[[#This Row],[F theoretical]]*100</f>
        <v>89.171900855317489</v>
      </c>
      <c r="P46">
        <v>0</v>
      </c>
      <c r="Q46" s="8">
        <f>(Tabelle5[[#This Row],[current]]*Tabelle5[[#This Row],[time]])/(Constants!$B$5*Constants!$B$1)*Constants!$B$3/Tabelle5[[#This Row],[volume after exp]]*1000</f>
        <v>3260.6235769579189</v>
      </c>
      <c r="R46">
        <v>0</v>
      </c>
      <c r="S46">
        <f>Tabelle5[[#This Row],[FA measured]]-Tabelle5[[#This Row],[FA initial]]</f>
        <v>0</v>
      </c>
      <c r="T46" s="8">
        <f>Tabelle5[[#This Row],[FA produced (concentration)]]*Tabelle5[[#This Row],[volume after exp]]/1000</f>
        <v>0</v>
      </c>
      <c r="U46" s="3">
        <f>Tabelle5[[#This Row],[FA produced (concentration)]]/Tabelle5[[#This Row],[FA theoretical]]*100</f>
        <v>0</v>
      </c>
    </row>
    <row r="47" spans="1:21" x14ac:dyDescent="0.25">
      <c r="A47" t="s">
        <v>117</v>
      </c>
      <c r="B47" t="s">
        <v>172</v>
      </c>
      <c r="C47">
        <v>0.1</v>
      </c>
      <c r="D47">
        <v>39.5</v>
      </c>
      <c r="E47">
        <v>100</v>
      </c>
      <c r="F47">
        <v>12</v>
      </c>
      <c r="G47">
        <v>720</v>
      </c>
      <c r="H47" s="3">
        <f>Tabelle5[[#This Row],[current]]/Tabelle5[[#This Row],[surface area]]</f>
        <v>60</v>
      </c>
      <c r="I47">
        <v>1800</v>
      </c>
      <c r="J47">
        <v>0</v>
      </c>
      <c r="K47" s="8">
        <f>(Tabelle5[[#This Row],[current]]*Tabelle5[[#This Row],[time]])/(Constants!$B$4*Constants!$B$1)*Constants!$B$2/Tabelle5[[#This Row],[volume after exp]]*1000</f>
        <v>5105.9133609671089</v>
      </c>
      <c r="L47">
        <v>4654.1000000000004</v>
      </c>
      <c r="M47">
        <f>Tabelle5[[#This Row],[F measured]]-Tabelle5[[#This Row],[F initial]]</f>
        <v>4654.1000000000004</v>
      </c>
      <c r="N47" s="8">
        <f>Tabelle5[[#This Row],[F Produced (concentration)]]*Tabelle5[[#This Row],[volume after exp]]/1000</f>
        <v>183.83695</v>
      </c>
      <c r="O47" s="3">
        <f>Tabelle5[[#This Row],[F Produced (concentration)]]/Tabelle5[[#This Row],[F theoretical]]*100</f>
        <v>91.15117454947314</v>
      </c>
      <c r="P47">
        <v>0</v>
      </c>
      <c r="Q47" s="8">
        <f>(Tabelle5[[#This Row],[current]]*Tabelle5[[#This Row],[time]])/(Constants!$B$5*Constants!$B$1)*Constants!$B$3/Tabelle5[[#This Row],[volume after exp]]*1000</f>
        <v>3912.7482923495027</v>
      </c>
      <c r="R47">
        <v>0</v>
      </c>
      <c r="S47">
        <f>Tabelle5[[#This Row],[FA measured]]-Tabelle5[[#This Row],[FA initial]]</f>
        <v>0</v>
      </c>
      <c r="T47" s="8">
        <f>Tabelle5[[#This Row],[FA produced (concentration)]]*Tabelle5[[#This Row],[volume after exp]]/1000</f>
        <v>0</v>
      </c>
      <c r="U47" s="3">
        <f>Tabelle5[[#This Row],[FA produced (concentration)]]/Tabelle5[[#This Row],[FA theoretical]]*100</f>
        <v>0</v>
      </c>
    </row>
    <row r="48" spans="1:21" x14ac:dyDescent="0.25">
      <c r="A48" t="s">
        <v>118</v>
      </c>
      <c r="B48" t="s">
        <v>173</v>
      </c>
      <c r="C48">
        <v>0.1</v>
      </c>
      <c r="D48">
        <v>39</v>
      </c>
      <c r="E48">
        <v>100</v>
      </c>
      <c r="F48">
        <v>12</v>
      </c>
      <c r="G48">
        <v>840</v>
      </c>
      <c r="H48" s="3">
        <f>Tabelle5[[#This Row],[current]]/Tabelle5[[#This Row],[surface area]]</f>
        <v>70</v>
      </c>
      <c r="I48">
        <v>1800</v>
      </c>
      <c r="J48">
        <v>0</v>
      </c>
      <c r="K48" s="8">
        <f>(Tabelle5[[#This Row],[current]]*Tabelle5[[#This Row],[time]])/(Constants!$B$4*Constants!$B$1)*Constants!$B$2/Tabelle5[[#This Row],[volume after exp]]*1000</f>
        <v>6033.2694201171171</v>
      </c>
      <c r="L48">
        <v>5384.4</v>
      </c>
      <c r="M48">
        <f>Tabelle5[[#This Row],[F measured]]-Tabelle5[[#This Row],[F initial]]</f>
        <v>5384.4</v>
      </c>
      <c r="N48" s="8">
        <f>Tabelle5[[#This Row],[F Produced (concentration)]]*Tabelle5[[#This Row],[volume after exp]]/1000</f>
        <v>209.99159999999998</v>
      </c>
      <c r="O48" s="3">
        <f>Tabelle5[[#This Row],[F Produced (concentration)]]/Tabelle5[[#This Row],[F theoretical]]*100</f>
        <v>89.24514430014429</v>
      </c>
      <c r="P48">
        <v>0</v>
      </c>
      <c r="Q48" s="8">
        <f>(Tabelle5[[#This Row],[current]]*Tabelle5[[#This Row],[time]])/(Constants!$B$5*Constants!$B$1)*Constants!$B$3/Tabelle5[[#This Row],[volume after exp]]*1000</f>
        <v>4623.3970206608437</v>
      </c>
      <c r="R48">
        <v>0</v>
      </c>
      <c r="S48">
        <f>Tabelle5[[#This Row],[FA measured]]-Tabelle5[[#This Row],[FA initial]]</f>
        <v>0</v>
      </c>
      <c r="T48" s="8">
        <f>Tabelle5[[#This Row],[FA produced (concentration)]]*Tabelle5[[#This Row],[volume after exp]]/1000</f>
        <v>0</v>
      </c>
      <c r="U48" s="3">
        <f>Tabelle5[[#This Row],[FA produced (concentration)]]/Tabelle5[[#This Row],[FA theoretical]]*100</f>
        <v>0</v>
      </c>
    </row>
    <row r="49" spans="1:21" x14ac:dyDescent="0.25">
      <c r="A49" t="s">
        <v>119</v>
      </c>
      <c r="B49" t="s">
        <v>174</v>
      </c>
      <c r="C49">
        <v>0.1</v>
      </c>
      <c r="D49">
        <v>39</v>
      </c>
      <c r="E49">
        <v>100</v>
      </c>
      <c r="F49">
        <v>12</v>
      </c>
      <c r="G49">
        <v>960</v>
      </c>
      <c r="H49" s="3">
        <f>Tabelle5[[#This Row],[current]]/Tabelle5[[#This Row],[surface area]]</f>
        <v>80</v>
      </c>
      <c r="I49">
        <v>1800</v>
      </c>
      <c r="J49">
        <v>0</v>
      </c>
      <c r="K49" s="8">
        <f>(Tabelle5[[#This Row],[current]]*Tabelle5[[#This Row],[time]])/(Constants!$B$4*Constants!$B$1)*Constants!$B$2/Tabelle5[[#This Row],[volume after exp]]*1000</f>
        <v>6895.1650515624196</v>
      </c>
      <c r="L49">
        <v>5987.3</v>
      </c>
      <c r="M49">
        <f>Tabelle5[[#This Row],[F measured]]-Tabelle5[[#This Row],[F initial]]</f>
        <v>5987.3</v>
      </c>
      <c r="N49" s="8">
        <f>Tabelle5[[#This Row],[F Produced (concentration)]]*Tabelle5[[#This Row],[volume after exp]]/1000</f>
        <v>233.50470000000001</v>
      </c>
      <c r="O49" s="3">
        <f>Tabelle5[[#This Row],[F Produced (concentration)]]/Tabelle5[[#This Row],[F theoretical]]*100</f>
        <v>86.833309358465598</v>
      </c>
      <c r="P49">
        <v>0</v>
      </c>
      <c r="Q49" s="8">
        <f>(Tabelle5[[#This Row],[current]]*Tabelle5[[#This Row],[time]])/(Constants!$B$5*Constants!$B$1)*Constants!$B$3/Tabelle5[[#This Row],[volume after exp]]*1000</f>
        <v>5283.8823093266792</v>
      </c>
      <c r="R49">
        <v>0</v>
      </c>
      <c r="S49">
        <f>Tabelle5[[#This Row],[FA measured]]-Tabelle5[[#This Row],[FA initial]]</f>
        <v>0</v>
      </c>
      <c r="T49" s="8">
        <f>Tabelle5[[#This Row],[FA produced (concentration)]]*Tabelle5[[#This Row],[volume after exp]]/1000</f>
        <v>0</v>
      </c>
      <c r="U49" s="3">
        <f>Tabelle5[[#This Row],[FA produced (concentration)]]/Tabelle5[[#This Row],[FA theoretical]]*100</f>
        <v>0</v>
      </c>
    </row>
    <row r="50" spans="1:21" x14ac:dyDescent="0.25">
      <c r="A50" t="s">
        <v>120</v>
      </c>
      <c r="B50" t="s">
        <v>175</v>
      </c>
      <c r="C50">
        <v>0.1</v>
      </c>
      <c r="D50">
        <v>39</v>
      </c>
      <c r="E50">
        <v>100</v>
      </c>
      <c r="F50">
        <v>12</v>
      </c>
      <c r="G50">
        <v>1080</v>
      </c>
      <c r="H50" s="3">
        <f>Tabelle5[[#This Row],[current]]/Tabelle5[[#This Row],[surface area]]</f>
        <v>90</v>
      </c>
      <c r="I50">
        <v>1800</v>
      </c>
      <c r="J50">
        <v>0</v>
      </c>
      <c r="K50" s="8">
        <f>(Tabelle5[[#This Row],[current]]*Tabelle5[[#This Row],[time]])/(Constants!$B$4*Constants!$B$1)*Constants!$B$2/Tabelle5[[#This Row],[volume after exp]]*1000</f>
        <v>7757.0606830077213</v>
      </c>
      <c r="L50">
        <v>6949</v>
      </c>
      <c r="M50">
        <f>Tabelle5[[#This Row],[F measured]]-Tabelle5[[#This Row],[F initial]]</f>
        <v>6949</v>
      </c>
      <c r="N50" s="8">
        <f>Tabelle5[[#This Row],[F Produced (concentration)]]*Tabelle5[[#This Row],[volume after exp]]/1000</f>
        <v>271.01100000000002</v>
      </c>
      <c r="O50" s="3">
        <f>Tabelle5[[#This Row],[F Produced (concentration)]]/Tabelle5[[#This Row],[F theoretical]]*100</f>
        <v>89.582901100956661</v>
      </c>
      <c r="P50">
        <v>0</v>
      </c>
      <c r="Q50" s="8">
        <f>(Tabelle5[[#This Row],[current]]*Tabelle5[[#This Row],[time]])/(Constants!$B$5*Constants!$B$1)*Constants!$B$3/Tabelle5[[#This Row],[volume after exp]]*1000</f>
        <v>5944.3675979925138</v>
      </c>
      <c r="R50">
        <v>0</v>
      </c>
      <c r="S50">
        <f>Tabelle5[[#This Row],[FA measured]]-Tabelle5[[#This Row],[FA initial]]</f>
        <v>0</v>
      </c>
      <c r="T50" s="8">
        <f>Tabelle5[[#This Row],[FA produced (concentration)]]*Tabelle5[[#This Row],[volume after exp]]/1000</f>
        <v>0</v>
      </c>
      <c r="U50" s="3">
        <f>Tabelle5[[#This Row],[FA produced (concentration)]]/Tabelle5[[#This Row],[FA theoretical]]*100</f>
        <v>0</v>
      </c>
    </row>
    <row r="51" spans="1:21" x14ac:dyDescent="0.25">
      <c r="A51" t="s">
        <v>121</v>
      </c>
      <c r="B51" t="s">
        <v>176</v>
      </c>
      <c r="C51">
        <v>0.1</v>
      </c>
      <c r="D51">
        <v>39</v>
      </c>
      <c r="E51">
        <v>100</v>
      </c>
      <c r="F51">
        <v>12</v>
      </c>
      <c r="G51">
        <v>1200</v>
      </c>
      <c r="H51" s="3">
        <f>Tabelle5[[#This Row],[current]]/Tabelle5[[#This Row],[surface area]]</f>
        <v>100</v>
      </c>
      <c r="I51">
        <v>1800</v>
      </c>
      <c r="J51">
        <v>0</v>
      </c>
      <c r="K51" s="8">
        <f>(Tabelle5[[#This Row],[current]]*Tabelle5[[#This Row],[time]])/(Constants!$B$4*Constants!$B$1)*Constants!$B$2/Tabelle5[[#This Row],[volume after exp]]*1000</f>
        <v>8618.9563144530239</v>
      </c>
      <c r="L51">
        <v>7544</v>
      </c>
      <c r="M51">
        <f>Tabelle5[[#This Row],[F measured]]-Tabelle5[[#This Row],[F initial]]</f>
        <v>7544</v>
      </c>
      <c r="N51" s="8">
        <f>Tabelle5[[#This Row],[F Produced (concentration)]]*Tabelle5[[#This Row],[volume after exp]]/1000</f>
        <v>294.21600000000001</v>
      </c>
      <c r="O51" s="3">
        <f>Tabelle5[[#This Row],[F Produced (concentration)]]/Tabelle5[[#This Row],[F theoretical]]*100</f>
        <v>87.527999037999038</v>
      </c>
      <c r="P51">
        <v>0</v>
      </c>
      <c r="Q51" s="8">
        <f>(Tabelle5[[#This Row],[current]]*Tabelle5[[#This Row],[time]])/(Constants!$B$5*Constants!$B$1)*Constants!$B$3/Tabelle5[[#This Row],[volume after exp]]*1000</f>
        <v>6604.8528866583492</v>
      </c>
      <c r="R51">
        <v>0</v>
      </c>
      <c r="S51">
        <f>Tabelle5[[#This Row],[FA measured]]-Tabelle5[[#This Row],[FA initial]]</f>
        <v>0</v>
      </c>
      <c r="T51" s="8">
        <f>Tabelle5[[#This Row],[FA produced (concentration)]]*Tabelle5[[#This Row],[volume after exp]]/1000</f>
        <v>0</v>
      </c>
      <c r="U51" s="3">
        <f>Tabelle5[[#This Row],[FA produced (concentration)]]/Tabelle5[[#This Row],[FA theoretical]]*100</f>
        <v>0</v>
      </c>
    </row>
    <row r="52" spans="1:21" x14ac:dyDescent="0.25">
      <c r="A52" t="s">
        <v>123</v>
      </c>
      <c r="B52" s="4" t="s">
        <v>177</v>
      </c>
      <c r="C52" s="5">
        <v>1</v>
      </c>
      <c r="D52">
        <v>39</v>
      </c>
      <c r="E52">
        <v>100</v>
      </c>
      <c r="F52">
        <v>12</v>
      </c>
      <c r="G52" s="5">
        <v>120</v>
      </c>
      <c r="H52" s="3">
        <f>Tabelle5[[#This Row],[current]]/Tabelle5[[#This Row],[surface area]]</f>
        <v>10</v>
      </c>
      <c r="I52">
        <v>1800</v>
      </c>
      <c r="J52" s="5">
        <v>64.010000000000005</v>
      </c>
      <c r="K52" s="8">
        <f>(Tabelle5[[#This Row],[current]]*Tabelle5[[#This Row],[time]])/(Constants!$B$4*Constants!$B$1)*Constants!$B$2/Tabelle5[[#This Row],[volume after exp]]*1000</f>
        <v>861.89563144530246</v>
      </c>
      <c r="L52">
        <v>592.4</v>
      </c>
      <c r="M52">
        <f>Tabelle5[[#This Row],[F measured]]-Tabelle5[[#This Row],[F initial]]</f>
        <v>528.39</v>
      </c>
      <c r="N52" s="8">
        <f>Tabelle5[[#This Row],[F Produced (concentration)]]*Tabelle5[[#This Row],[volume after exp]]/1000</f>
        <v>20.607209999999998</v>
      </c>
      <c r="O52" s="3">
        <f>Tabelle5[[#This Row],[F Produced (concentration)]]/Tabelle5[[#This Row],[F theoretical]]*100</f>
        <v>61.305566558441548</v>
      </c>
      <c r="P52" s="6">
        <v>0.1</v>
      </c>
      <c r="Q52" s="8">
        <f>(Tabelle5[[#This Row],[current]]*Tabelle5[[#This Row],[time]])/(Constants!$B$5*Constants!$B$1)*Constants!$B$3/Tabelle5[[#This Row],[volume after exp]]*1000</f>
        <v>660.4852886658349</v>
      </c>
      <c r="R52">
        <v>113.1</v>
      </c>
      <c r="S52">
        <f>Tabelle5[[#This Row],[FA measured]]-Tabelle5[[#This Row],[FA initial]]</f>
        <v>113</v>
      </c>
      <c r="T52" s="8">
        <f>Tabelle5[[#This Row],[FA produced (concentration)]]*Tabelle5[[#This Row],[volume after exp]]/1000</f>
        <v>4.407</v>
      </c>
      <c r="U52" s="3">
        <f>Tabelle5[[#This Row],[FA produced (concentration)]]/Tabelle5[[#This Row],[FA theoretical]]*100</f>
        <v>17.108632385780673</v>
      </c>
    </row>
    <row r="53" spans="1:21" x14ac:dyDescent="0.25">
      <c r="A53" t="s">
        <v>124</v>
      </c>
      <c r="B53" s="4" t="s">
        <v>178</v>
      </c>
      <c r="C53" s="5">
        <v>1</v>
      </c>
      <c r="D53">
        <v>39</v>
      </c>
      <c r="E53">
        <v>100</v>
      </c>
      <c r="F53">
        <v>12</v>
      </c>
      <c r="G53" s="5">
        <v>240</v>
      </c>
      <c r="H53" s="3">
        <f>Tabelle5[[#This Row],[current]]/Tabelle5[[#This Row],[surface area]]</f>
        <v>20</v>
      </c>
      <c r="I53">
        <v>1800</v>
      </c>
      <c r="J53" s="5">
        <v>64.010000000000005</v>
      </c>
      <c r="K53" s="8">
        <f>(Tabelle5[[#This Row],[current]]*Tabelle5[[#This Row],[time]])/(Constants!$B$4*Constants!$B$1)*Constants!$B$2/Tabelle5[[#This Row],[volume after exp]]*1000</f>
        <v>1723.7912628906049</v>
      </c>
      <c r="L53">
        <v>1162</v>
      </c>
      <c r="M53">
        <f>Tabelle5[[#This Row],[F measured]]-Tabelle5[[#This Row],[F initial]]</f>
        <v>1097.99</v>
      </c>
      <c r="N53" s="8">
        <f>Tabelle5[[#This Row],[F Produced (concentration)]]*Tabelle5[[#This Row],[volume after exp]]/1000</f>
        <v>42.82161</v>
      </c>
      <c r="O53" s="3">
        <f>Tabelle5[[#This Row],[F Produced (concentration)]]/Tabelle5[[#This Row],[F theoretical]]*100</f>
        <v>63.69622724266474</v>
      </c>
      <c r="P53" s="6">
        <v>0.1</v>
      </c>
      <c r="Q53" s="8">
        <f>(Tabelle5[[#This Row],[current]]*Tabelle5[[#This Row],[time]])/(Constants!$B$5*Constants!$B$1)*Constants!$B$3/Tabelle5[[#This Row],[volume after exp]]*1000</f>
        <v>1320.9705773316698</v>
      </c>
      <c r="R53">
        <v>280.3</v>
      </c>
      <c r="S53">
        <f>Tabelle5[[#This Row],[FA measured]]-Tabelle5[[#This Row],[FA initial]]</f>
        <v>280.2</v>
      </c>
      <c r="T53" s="8">
        <f>Tabelle5[[#This Row],[FA produced (concentration)]]*Tabelle5[[#This Row],[volume after exp]]/1000</f>
        <v>10.9278</v>
      </c>
      <c r="U53" s="3">
        <f>Tabelle5[[#This Row],[FA produced (concentration)]]/Tabelle5[[#This Row],[FA theoretical]]*100</f>
        <v>21.211676081839578</v>
      </c>
    </row>
    <row r="54" spans="1:21" x14ac:dyDescent="0.25">
      <c r="A54" t="s">
        <v>125</v>
      </c>
      <c r="B54" s="4" t="s">
        <v>179</v>
      </c>
      <c r="C54" s="5">
        <v>1</v>
      </c>
      <c r="D54">
        <v>39</v>
      </c>
      <c r="E54">
        <v>100</v>
      </c>
      <c r="F54">
        <v>12</v>
      </c>
      <c r="G54" s="5">
        <v>360</v>
      </c>
      <c r="H54" s="3">
        <f>Tabelle5[[#This Row],[current]]/Tabelle5[[#This Row],[surface area]]</f>
        <v>30</v>
      </c>
      <c r="I54">
        <v>1800</v>
      </c>
      <c r="J54" s="5">
        <v>64.010000000000005</v>
      </c>
      <c r="K54" s="8">
        <f>(Tabelle5[[#This Row],[current]]*Tabelle5[[#This Row],[time]])/(Constants!$B$4*Constants!$B$1)*Constants!$B$2/Tabelle5[[#This Row],[volume after exp]]*1000</f>
        <v>2585.6868943359077</v>
      </c>
      <c r="L54">
        <v>1625</v>
      </c>
      <c r="M54">
        <f>Tabelle5[[#This Row],[F measured]]-Tabelle5[[#This Row],[F initial]]</f>
        <v>1560.99</v>
      </c>
      <c r="N54" s="8">
        <f>Tabelle5[[#This Row],[F Produced (concentration)]]*Tabelle5[[#This Row],[volume after exp]]/1000</f>
        <v>60.878610000000002</v>
      </c>
      <c r="O54" s="3">
        <f>Tabelle5[[#This Row],[F Produced (concentration)]]/Tabelle5[[#This Row],[F theoretical]]*100</f>
        <v>60.37041853054351</v>
      </c>
      <c r="P54" s="6">
        <v>0.1</v>
      </c>
      <c r="Q54" s="8">
        <f>(Tabelle5[[#This Row],[current]]*Tabelle5[[#This Row],[time]])/(Constants!$B$5*Constants!$B$1)*Constants!$B$3/Tabelle5[[#This Row],[volume after exp]]*1000</f>
        <v>1981.4558659975046</v>
      </c>
      <c r="R54">
        <v>464.5</v>
      </c>
      <c r="S54">
        <f>Tabelle5[[#This Row],[FA measured]]-Tabelle5[[#This Row],[FA initial]]</f>
        <v>464.4</v>
      </c>
      <c r="T54" s="8">
        <f>Tabelle5[[#This Row],[FA produced (concentration)]]*Tabelle5[[#This Row],[volume after exp]]/1000</f>
        <v>18.111599999999999</v>
      </c>
      <c r="U54" s="3">
        <f>Tabelle5[[#This Row],[FA produced (concentration)]]/Tabelle5[[#This Row],[FA theoretical]]*100</f>
        <v>23.437312330255295</v>
      </c>
    </row>
    <row r="55" spans="1:21" x14ac:dyDescent="0.25">
      <c r="A55" t="s">
        <v>126</v>
      </c>
      <c r="B55" s="4" t="s">
        <v>180</v>
      </c>
      <c r="C55" s="5">
        <v>1</v>
      </c>
      <c r="D55">
        <v>39</v>
      </c>
      <c r="E55">
        <v>100</v>
      </c>
      <c r="F55">
        <v>12</v>
      </c>
      <c r="G55" s="5">
        <v>480</v>
      </c>
      <c r="H55" s="3">
        <f>Tabelle5[[#This Row],[current]]/Tabelle5[[#This Row],[surface area]]</f>
        <v>40</v>
      </c>
      <c r="I55">
        <v>1800</v>
      </c>
      <c r="J55" s="5">
        <v>64.010000000000005</v>
      </c>
      <c r="K55" s="8">
        <f>(Tabelle5[[#This Row],[current]]*Tabelle5[[#This Row],[time]])/(Constants!$B$4*Constants!$B$1)*Constants!$B$2/Tabelle5[[#This Row],[volume after exp]]*1000</f>
        <v>3447.5825257812098</v>
      </c>
      <c r="L55">
        <v>1824</v>
      </c>
      <c r="M55">
        <f>Tabelle5[[#This Row],[F measured]]-Tabelle5[[#This Row],[F initial]]</f>
        <v>1759.99</v>
      </c>
      <c r="N55" s="8">
        <f>Tabelle5[[#This Row],[F Produced (concentration)]]*Tabelle5[[#This Row],[volume after exp]]/1000</f>
        <v>68.639610000000005</v>
      </c>
      <c r="O55" s="3">
        <f>Tabelle5[[#This Row],[F Produced (concentration)]]/Tabelle5[[#This Row],[F theoretical]]*100</f>
        <v>51.049974491943239</v>
      </c>
      <c r="P55" s="6">
        <v>0.1</v>
      </c>
      <c r="Q55" s="8">
        <f>(Tabelle5[[#This Row],[current]]*Tabelle5[[#This Row],[time]])/(Constants!$B$5*Constants!$B$1)*Constants!$B$3/Tabelle5[[#This Row],[volume after exp]]*1000</f>
        <v>2641.9411546633396</v>
      </c>
      <c r="R55">
        <v>623.79999999999995</v>
      </c>
      <c r="S55">
        <f>Tabelle5[[#This Row],[FA measured]]-Tabelle5[[#This Row],[FA initial]]</f>
        <v>623.69999999999993</v>
      </c>
      <c r="T55" s="8">
        <f>Tabelle5[[#This Row],[FA produced (concentration)]]*Tabelle5[[#This Row],[volume after exp]]/1000</f>
        <v>24.324299999999997</v>
      </c>
      <c r="U55" s="3">
        <f>Tabelle5[[#This Row],[FA produced (concentration)]]/Tabelle5[[#This Row],[FA theoretical]]*100</f>
        <v>23.607641634980986</v>
      </c>
    </row>
    <row r="56" spans="1:21" x14ac:dyDescent="0.25">
      <c r="A56" t="s">
        <v>127</v>
      </c>
      <c r="B56" s="4" t="s">
        <v>181</v>
      </c>
      <c r="C56" s="5">
        <v>1</v>
      </c>
      <c r="D56">
        <v>39</v>
      </c>
      <c r="E56">
        <v>100</v>
      </c>
      <c r="F56">
        <v>12</v>
      </c>
      <c r="G56" s="5">
        <v>600</v>
      </c>
      <c r="H56" s="3">
        <f>Tabelle5[[#This Row],[current]]/Tabelle5[[#This Row],[surface area]]</f>
        <v>50</v>
      </c>
      <c r="I56">
        <v>1800</v>
      </c>
      <c r="J56" s="5">
        <v>64.010000000000005</v>
      </c>
      <c r="K56" s="8">
        <f>(Tabelle5[[#This Row],[current]]*Tabelle5[[#This Row],[time]])/(Constants!$B$4*Constants!$B$1)*Constants!$B$2/Tabelle5[[#This Row],[volume after exp]]*1000</f>
        <v>4309.4781572265119</v>
      </c>
      <c r="L56">
        <v>2258</v>
      </c>
      <c r="M56">
        <f>Tabelle5[[#This Row],[F measured]]-Tabelle5[[#This Row],[F initial]]</f>
        <v>2193.9899999999998</v>
      </c>
      <c r="N56" s="8">
        <f>Tabelle5[[#This Row],[F Produced (concentration)]]*Tabelle5[[#This Row],[volume after exp]]/1000</f>
        <v>85.565609999999992</v>
      </c>
      <c r="O56" s="3">
        <f>Tabelle5[[#This Row],[F Produced (concentration)]]/Tabelle5[[#This Row],[F theoretical]]*100</f>
        <v>50.910804509379503</v>
      </c>
      <c r="P56" s="6">
        <v>0.1</v>
      </c>
      <c r="Q56" s="8">
        <f>(Tabelle5[[#This Row],[current]]*Tabelle5[[#This Row],[time]])/(Constants!$B$5*Constants!$B$1)*Constants!$B$3/Tabelle5[[#This Row],[volume after exp]]*1000</f>
        <v>3302.4264433291746</v>
      </c>
      <c r="R56">
        <v>767.7</v>
      </c>
      <c r="S56">
        <f>Tabelle5[[#This Row],[FA measured]]-Tabelle5[[#This Row],[FA initial]]</f>
        <v>767.6</v>
      </c>
      <c r="T56" s="8">
        <f>Tabelle5[[#This Row],[FA produced (concentration)]]*Tabelle5[[#This Row],[volume after exp]]/1000</f>
        <v>29.936400000000003</v>
      </c>
      <c r="U56" s="3">
        <f>Tabelle5[[#This Row],[FA produced (concentration)]]/Tabelle5[[#This Row],[FA theoretical]]*100</f>
        <v>23.243515432434062</v>
      </c>
    </row>
    <row r="57" spans="1:21" x14ac:dyDescent="0.25">
      <c r="A57" t="s">
        <v>128</v>
      </c>
      <c r="B57" s="4" t="s">
        <v>182</v>
      </c>
      <c r="C57" s="5">
        <v>1</v>
      </c>
      <c r="D57">
        <v>39</v>
      </c>
      <c r="E57">
        <v>100</v>
      </c>
      <c r="F57">
        <v>12</v>
      </c>
      <c r="G57" s="4">
        <v>720</v>
      </c>
      <c r="H57" s="3">
        <f>Tabelle5[[#This Row],[current]]/Tabelle5[[#This Row],[surface area]]</f>
        <v>60</v>
      </c>
      <c r="I57">
        <v>1800</v>
      </c>
      <c r="J57" s="5">
        <v>64.010000000000005</v>
      </c>
      <c r="K57" s="8">
        <f>(Tabelle5[[#This Row],[current]]*Tabelle5[[#This Row],[time]])/(Constants!$B$4*Constants!$B$1)*Constants!$B$2/Tabelle5[[#This Row],[volume after exp]]*1000</f>
        <v>5171.3737886718154</v>
      </c>
      <c r="L57">
        <v>2694</v>
      </c>
      <c r="M57">
        <f>Tabelle5[[#This Row],[F measured]]-Tabelle5[[#This Row],[F initial]]</f>
        <v>2629.99</v>
      </c>
      <c r="N57" s="8">
        <f>Tabelle5[[#This Row],[F Produced (concentration)]]*Tabelle5[[#This Row],[volume after exp]]/1000</f>
        <v>102.56960999999998</v>
      </c>
      <c r="O57" s="3">
        <f>Tabelle5[[#This Row],[F Produced (concentration)]]/Tabelle5[[#This Row],[F theoretical]]*100</f>
        <v>50.856698963844785</v>
      </c>
      <c r="P57" s="6">
        <v>0.1</v>
      </c>
      <c r="Q57" s="8">
        <f>(Tabelle5[[#This Row],[current]]*Tabelle5[[#This Row],[time]])/(Constants!$B$5*Constants!$B$1)*Constants!$B$3/Tabelle5[[#This Row],[volume after exp]]*1000</f>
        <v>3962.9117319950092</v>
      </c>
      <c r="R57">
        <v>956</v>
      </c>
      <c r="S57">
        <f>Tabelle5[[#This Row],[FA measured]]-Tabelle5[[#This Row],[FA initial]]</f>
        <v>955.9</v>
      </c>
      <c r="T57" s="8">
        <f>Tabelle5[[#This Row],[FA produced (concentration)]]*Tabelle5[[#This Row],[volume after exp]]/1000</f>
        <v>37.280099999999997</v>
      </c>
      <c r="U57" s="3">
        <f>Tabelle5[[#This Row],[FA produced (concentration)]]/Tabelle5[[#This Row],[FA theoretical]]*100</f>
        <v>24.121152946265113</v>
      </c>
    </row>
    <row r="58" spans="1:21" x14ac:dyDescent="0.25">
      <c r="A58" t="s">
        <v>129</v>
      </c>
      <c r="B58" s="4" t="s">
        <v>183</v>
      </c>
      <c r="C58" s="5">
        <v>1</v>
      </c>
      <c r="D58">
        <v>39</v>
      </c>
      <c r="E58">
        <v>100</v>
      </c>
      <c r="F58">
        <v>12</v>
      </c>
      <c r="G58" s="4">
        <v>840</v>
      </c>
      <c r="H58" s="3">
        <f>Tabelle5[[#This Row],[current]]/Tabelle5[[#This Row],[surface area]]</f>
        <v>70</v>
      </c>
      <c r="I58">
        <v>1800</v>
      </c>
      <c r="J58" s="5">
        <v>64.010000000000005</v>
      </c>
      <c r="K58" s="8">
        <f>(Tabelle5[[#This Row],[current]]*Tabelle5[[#This Row],[time]])/(Constants!$B$4*Constants!$B$1)*Constants!$B$2/Tabelle5[[#This Row],[volume after exp]]*1000</f>
        <v>6033.2694201171171</v>
      </c>
      <c r="L58">
        <v>3108</v>
      </c>
      <c r="M58">
        <f>Tabelle5[[#This Row],[F measured]]-Tabelle5[[#This Row],[F initial]]</f>
        <v>3043.99</v>
      </c>
      <c r="N58" s="8">
        <f>Tabelle5[[#This Row],[F Produced (concentration)]]*Tabelle5[[#This Row],[volume after exp]]/1000</f>
        <v>118.71560999999998</v>
      </c>
      <c r="O58" s="3">
        <f>Tabelle5[[#This Row],[F Produced (concentration)]]/Tabelle5[[#This Row],[F theoretical]]*100</f>
        <v>50.453407398818108</v>
      </c>
      <c r="P58" s="6">
        <v>0.1</v>
      </c>
      <c r="Q58" s="8">
        <f>(Tabelle5[[#This Row],[current]]*Tabelle5[[#This Row],[time]])/(Constants!$B$5*Constants!$B$1)*Constants!$B$3/Tabelle5[[#This Row],[volume after exp]]*1000</f>
        <v>4623.3970206608437</v>
      </c>
      <c r="R58">
        <v>1805</v>
      </c>
      <c r="S58">
        <f>Tabelle5[[#This Row],[FA measured]]-Tabelle5[[#This Row],[FA initial]]</f>
        <v>1804.9</v>
      </c>
      <c r="T58" s="8">
        <f>Tabelle5[[#This Row],[FA produced (concentration)]]*Tabelle5[[#This Row],[volume after exp]]/1000</f>
        <v>70.391100000000009</v>
      </c>
      <c r="U58" s="3">
        <f>Tabelle5[[#This Row],[FA produced (concentration)]]/Tabelle5[[#This Row],[FA theoretical]]*100</f>
        <v>39.038395187225717</v>
      </c>
    </row>
    <row r="59" spans="1:21" x14ac:dyDescent="0.25">
      <c r="A59" t="s">
        <v>130</v>
      </c>
      <c r="B59" s="4" t="s">
        <v>184</v>
      </c>
      <c r="C59" s="5">
        <v>1</v>
      </c>
      <c r="D59">
        <v>39</v>
      </c>
      <c r="E59">
        <v>100</v>
      </c>
      <c r="F59">
        <v>12</v>
      </c>
      <c r="G59" s="4">
        <v>960</v>
      </c>
      <c r="H59" s="3">
        <f>Tabelle5[[#This Row],[current]]/Tabelle5[[#This Row],[surface area]]</f>
        <v>80</v>
      </c>
      <c r="I59">
        <v>1800</v>
      </c>
      <c r="J59" s="5">
        <v>64.010000000000005</v>
      </c>
      <c r="K59" s="8">
        <f>(Tabelle5[[#This Row],[current]]*Tabelle5[[#This Row],[time]])/(Constants!$B$4*Constants!$B$1)*Constants!$B$2/Tabelle5[[#This Row],[volume after exp]]*1000</f>
        <v>6895.1650515624196</v>
      </c>
      <c r="L59">
        <v>3211</v>
      </c>
      <c r="M59">
        <f>Tabelle5[[#This Row],[F measured]]-Tabelle5[[#This Row],[F initial]]</f>
        <v>3146.99</v>
      </c>
      <c r="N59" s="8">
        <f>Tabelle5[[#This Row],[F Produced (concentration)]]*Tabelle5[[#This Row],[volume after exp]]/1000</f>
        <v>122.73260999999998</v>
      </c>
      <c r="O59" s="3">
        <f>Tabelle5[[#This Row],[F Produced (concentration)]]/Tabelle5[[#This Row],[F theoretical]]*100</f>
        <v>45.640531828703693</v>
      </c>
      <c r="P59" s="6">
        <v>0.1</v>
      </c>
      <c r="Q59" s="8">
        <f>(Tabelle5[[#This Row],[current]]*Tabelle5[[#This Row],[time]])/(Constants!$B$5*Constants!$B$1)*Constants!$B$3/Tabelle5[[#This Row],[volume after exp]]*1000</f>
        <v>5283.8823093266792</v>
      </c>
      <c r="R59">
        <v>2150</v>
      </c>
      <c r="S59">
        <f>Tabelle5[[#This Row],[FA measured]]-Tabelle5[[#This Row],[FA initial]]</f>
        <v>2149.9</v>
      </c>
      <c r="T59" s="8">
        <f>Tabelle5[[#This Row],[FA produced (concentration)]]*Tabelle5[[#This Row],[volume after exp]]/1000</f>
        <v>83.846100000000007</v>
      </c>
      <c r="U59" s="3">
        <f>Tabelle5[[#This Row],[FA produced (concentration)]]/Tabelle5[[#This Row],[FA theoretical]]*100</f>
        <v>40.687885803307381</v>
      </c>
    </row>
    <row r="60" spans="1:21" x14ac:dyDescent="0.25">
      <c r="A60" t="s">
        <v>131</v>
      </c>
      <c r="B60" s="4" t="s">
        <v>185</v>
      </c>
      <c r="C60" s="5">
        <v>1</v>
      </c>
      <c r="D60">
        <v>39</v>
      </c>
      <c r="E60">
        <v>100</v>
      </c>
      <c r="F60">
        <v>12</v>
      </c>
      <c r="G60" s="4">
        <v>1080</v>
      </c>
      <c r="H60" s="3">
        <f>Tabelle5[[#This Row],[current]]/Tabelle5[[#This Row],[surface area]]</f>
        <v>90</v>
      </c>
      <c r="I60">
        <v>1800</v>
      </c>
      <c r="J60" s="5">
        <v>64.010000000000005</v>
      </c>
      <c r="K60" s="8">
        <f>(Tabelle5[[#This Row],[current]]*Tabelle5[[#This Row],[time]])/(Constants!$B$4*Constants!$B$1)*Constants!$B$2/Tabelle5[[#This Row],[volume after exp]]*1000</f>
        <v>7757.0606830077213</v>
      </c>
      <c r="L60">
        <v>3359</v>
      </c>
      <c r="M60">
        <f>Tabelle5[[#This Row],[F measured]]-Tabelle5[[#This Row],[F initial]]</f>
        <v>3294.99</v>
      </c>
      <c r="N60" s="8">
        <f>Tabelle5[[#This Row],[F Produced (concentration)]]*Tabelle5[[#This Row],[volume after exp]]/1000</f>
        <v>128.50460999999999</v>
      </c>
      <c r="O60" s="3">
        <f>Tabelle5[[#This Row],[F Produced (concentration)]]/Tabelle5[[#This Row],[F theoretical]]*100</f>
        <v>42.477300805675803</v>
      </c>
      <c r="P60" s="6">
        <v>0.1</v>
      </c>
      <c r="Q60" s="8">
        <f>(Tabelle5[[#This Row],[current]]*Tabelle5[[#This Row],[time]])/(Constants!$B$5*Constants!$B$1)*Constants!$B$3/Tabelle5[[#This Row],[volume after exp]]*1000</f>
        <v>5944.3675979925138</v>
      </c>
      <c r="R60">
        <v>2274</v>
      </c>
      <c r="S60">
        <f>Tabelle5[[#This Row],[FA measured]]-Tabelle5[[#This Row],[FA initial]]</f>
        <v>2273.9</v>
      </c>
      <c r="T60" s="8">
        <f>Tabelle5[[#This Row],[FA produced (concentration)]]*Tabelle5[[#This Row],[volume after exp]]/1000</f>
        <v>88.682100000000005</v>
      </c>
      <c r="U60" s="3">
        <f>Tabelle5[[#This Row],[FA produced (concentration)]]/Tabelle5[[#This Row],[FA theoretical]]*100</f>
        <v>38.253017878098994</v>
      </c>
    </row>
    <row r="61" spans="1:21" x14ac:dyDescent="0.25">
      <c r="A61" t="s">
        <v>132</v>
      </c>
      <c r="B61" s="4" t="s">
        <v>186</v>
      </c>
      <c r="C61" s="5">
        <v>1</v>
      </c>
      <c r="D61">
        <v>39</v>
      </c>
      <c r="E61">
        <v>100</v>
      </c>
      <c r="F61">
        <v>12</v>
      </c>
      <c r="G61" s="4">
        <v>1200</v>
      </c>
      <c r="H61" s="3">
        <f>Tabelle5[[#This Row],[current]]/Tabelle5[[#This Row],[surface area]]</f>
        <v>100</v>
      </c>
      <c r="I61">
        <v>1800</v>
      </c>
      <c r="J61" s="5">
        <v>64.010000000000005</v>
      </c>
      <c r="K61" s="8">
        <f>(Tabelle5[[#This Row],[current]]*Tabelle5[[#This Row],[time]])/(Constants!$B$4*Constants!$B$1)*Constants!$B$2/Tabelle5[[#This Row],[volume after exp]]*1000</f>
        <v>8618.9563144530239</v>
      </c>
      <c r="L61">
        <v>3918</v>
      </c>
      <c r="M61">
        <f>Tabelle5[[#This Row],[F measured]]-Tabelle5[[#This Row],[F initial]]</f>
        <v>3853.99</v>
      </c>
      <c r="N61" s="8">
        <f>Tabelle5[[#This Row],[F Produced (concentration)]]*Tabelle5[[#This Row],[volume after exp]]/1000</f>
        <v>150.30560999999997</v>
      </c>
      <c r="O61" s="3">
        <f>Tabelle5[[#This Row],[F Produced (concentration)]]/Tabelle5[[#This Row],[F theoretical]]*100</f>
        <v>44.715274789562287</v>
      </c>
      <c r="P61" s="6">
        <v>0.1</v>
      </c>
      <c r="Q61" s="8">
        <f>(Tabelle5[[#This Row],[current]]*Tabelle5[[#This Row],[time]])/(Constants!$B$5*Constants!$B$1)*Constants!$B$3/Tabelle5[[#This Row],[volume after exp]]*1000</f>
        <v>6604.8528866583492</v>
      </c>
      <c r="R61">
        <v>2829</v>
      </c>
      <c r="S61">
        <f>Tabelle5[[#This Row],[FA measured]]-Tabelle5[[#This Row],[FA initial]]</f>
        <v>2828.9</v>
      </c>
      <c r="T61" s="8">
        <f>Tabelle5[[#This Row],[FA produced (concentration)]]*Tabelle5[[#This Row],[volume after exp]]/1000</f>
        <v>110.3271</v>
      </c>
      <c r="U61" s="3">
        <f>Tabelle5[[#This Row],[FA produced (concentration)]]/Tabelle5[[#This Row],[FA theoretical]]*100</f>
        <v>42.830628456756592</v>
      </c>
    </row>
    <row r="62" spans="1:21" x14ac:dyDescent="0.25">
      <c r="A62" t="s">
        <v>133</v>
      </c>
      <c r="B62" s="4" t="s">
        <v>187</v>
      </c>
      <c r="C62" s="5">
        <v>1</v>
      </c>
      <c r="D62">
        <v>39</v>
      </c>
      <c r="E62">
        <v>100</v>
      </c>
      <c r="F62">
        <v>12</v>
      </c>
      <c r="G62" s="5">
        <v>120</v>
      </c>
      <c r="H62" s="3">
        <f>Tabelle5[[#This Row],[current]]/Tabelle5[[#This Row],[surface area]]</f>
        <v>10</v>
      </c>
      <c r="I62">
        <v>1800</v>
      </c>
      <c r="J62" s="5">
        <v>96.47</v>
      </c>
      <c r="K62" s="8">
        <f>(Tabelle5[[#This Row],[current]]*Tabelle5[[#This Row],[time]])/(Constants!$B$4*Constants!$B$1)*Constants!$B$2/Tabelle5[[#This Row],[volume after exp]]*1000</f>
        <v>861.89563144530246</v>
      </c>
      <c r="L62">
        <v>641.9</v>
      </c>
      <c r="M62">
        <f>Tabelle5[[#This Row],[F measured]]-Tabelle5[[#This Row],[F initial]]</f>
        <v>545.42999999999995</v>
      </c>
      <c r="N62" s="8">
        <f>Tabelle5[[#This Row],[F Produced (concentration)]]*Tabelle5[[#This Row],[volume after exp]]/1000</f>
        <v>21.271769999999997</v>
      </c>
      <c r="O62" s="3">
        <f>Tabelle5[[#This Row],[F Produced (concentration)]]/Tabelle5[[#This Row],[F theoretical]]*100</f>
        <v>63.282604076479068</v>
      </c>
      <c r="P62" s="6">
        <v>0</v>
      </c>
      <c r="Q62" s="8">
        <f>(Tabelle5[[#This Row],[current]]*Tabelle5[[#This Row],[time]])/(Constants!$B$5*Constants!$B$1)*Constants!$B$3/Tabelle5[[#This Row],[volume after exp]]*1000</f>
        <v>660.4852886658349</v>
      </c>
      <c r="R62">
        <v>129.6</v>
      </c>
      <c r="S62">
        <f>Tabelle5[[#This Row],[FA measured]]-Tabelle5[[#This Row],[FA initial]]</f>
        <v>129.6</v>
      </c>
      <c r="T62" s="8">
        <f>Tabelle5[[#This Row],[FA produced (concentration)]]*Tabelle5[[#This Row],[volume after exp]]/1000</f>
        <v>5.0543999999999993</v>
      </c>
      <c r="U62" s="3">
        <f>Tabelle5[[#This Row],[FA produced (concentration)]]/Tabelle5[[#This Row],[FA theoretical]]*100</f>
        <v>19.621935904399781</v>
      </c>
    </row>
    <row r="63" spans="1:21" x14ac:dyDescent="0.25">
      <c r="A63" t="s">
        <v>134</v>
      </c>
      <c r="B63" s="4" t="s">
        <v>189</v>
      </c>
      <c r="C63" s="5">
        <v>1</v>
      </c>
      <c r="D63">
        <v>39.5</v>
      </c>
      <c r="E63">
        <v>100</v>
      </c>
      <c r="F63">
        <v>12</v>
      </c>
      <c r="G63" s="5">
        <v>240</v>
      </c>
      <c r="H63" s="3">
        <f>Tabelle5[[#This Row],[current]]/Tabelle5[[#This Row],[surface area]]</f>
        <v>20</v>
      </c>
      <c r="I63">
        <v>1800</v>
      </c>
      <c r="J63" s="5">
        <v>96.47</v>
      </c>
      <c r="K63" s="8">
        <f>(Tabelle5[[#This Row],[current]]*Tabelle5[[#This Row],[time]])/(Constants!$B$4*Constants!$B$1)*Constants!$B$2/Tabelle5[[#This Row],[volume after exp]]*1000</f>
        <v>1701.9711203223694</v>
      </c>
      <c r="L63">
        <v>1124</v>
      </c>
      <c r="M63">
        <f>Tabelle5[[#This Row],[F measured]]-Tabelle5[[#This Row],[F initial]]</f>
        <v>1027.53</v>
      </c>
      <c r="N63" s="8">
        <f>Tabelle5[[#This Row],[F Produced (concentration)]]*Tabelle5[[#This Row],[volume after exp]]/1000</f>
        <v>40.587434999999999</v>
      </c>
      <c r="O63" s="3">
        <f>Tabelle5[[#This Row],[F Produced (concentration)]]/Tabelle5[[#This Row],[F theoretical]]*100</f>
        <v>60.37293980672105</v>
      </c>
      <c r="P63" s="6">
        <v>0</v>
      </c>
      <c r="Q63" s="8">
        <f>(Tabelle5[[#This Row],[current]]*Tabelle5[[#This Row],[time]])/(Constants!$B$5*Constants!$B$1)*Constants!$B$3/Tabelle5[[#This Row],[volume after exp]]*1000</f>
        <v>1304.2494307831676</v>
      </c>
      <c r="R63">
        <v>255.7</v>
      </c>
      <c r="S63">
        <f>Tabelle5[[#This Row],[FA measured]]-Tabelle5[[#This Row],[FA initial]]</f>
        <v>255.7</v>
      </c>
      <c r="T63" s="8">
        <f>Tabelle5[[#This Row],[FA produced (concentration)]]*Tabelle5[[#This Row],[volume after exp]]/1000</f>
        <v>10.100149999999999</v>
      </c>
      <c r="U63" s="3">
        <f>Tabelle5[[#This Row],[FA produced (concentration)]]/Tabelle5[[#This Row],[FA theoretical]]*100</f>
        <v>19.605145608264429</v>
      </c>
    </row>
    <row r="64" spans="1:21" x14ac:dyDescent="0.25">
      <c r="A64" t="s">
        <v>135</v>
      </c>
      <c r="B64" s="4" t="s">
        <v>190</v>
      </c>
      <c r="C64" s="5">
        <v>1</v>
      </c>
      <c r="D64">
        <v>39.5</v>
      </c>
      <c r="E64">
        <v>100</v>
      </c>
      <c r="F64">
        <v>12</v>
      </c>
      <c r="G64" s="5">
        <v>360</v>
      </c>
      <c r="H64" s="3">
        <f>Tabelle5[[#This Row],[current]]/Tabelle5[[#This Row],[surface area]]</f>
        <v>30</v>
      </c>
      <c r="I64">
        <v>1800</v>
      </c>
      <c r="J64" s="5">
        <v>96.47</v>
      </c>
      <c r="K64" s="8">
        <f>(Tabelle5[[#This Row],[current]]*Tabelle5[[#This Row],[time]])/(Constants!$B$4*Constants!$B$1)*Constants!$B$2/Tabelle5[[#This Row],[volume after exp]]*1000</f>
        <v>2552.9566804835545</v>
      </c>
      <c r="L64">
        <v>1569</v>
      </c>
      <c r="M64">
        <f>Tabelle5[[#This Row],[F measured]]-Tabelle5[[#This Row],[F initial]]</f>
        <v>1472.53</v>
      </c>
      <c r="N64" s="8">
        <f>Tabelle5[[#This Row],[F Produced (concentration)]]*Tabelle5[[#This Row],[volume after exp]]/1000</f>
        <v>58.164935</v>
      </c>
      <c r="O64" s="3">
        <f>Tabelle5[[#This Row],[F Produced (concentration)]]/Tabelle5[[#This Row],[F theoretical]]*100</f>
        <v>57.679396256778183</v>
      </c>
      <c r="P64" s="6">
        <v>0</v>
      </c>
      <c r="Q64" s="8">
        <f>(Tabelle5[[#This Row],[current]]*Tabelle5[[#This Row],[time]])/(Constants!$B$5*Constants!$B$1)*Constants!$B$3/Tabelle5[[#This Row],[volume after exp]]*1000</f>
        <v>1956.3741461747513</v>
      </c>
      <c r="R64">
        <v>518.5</v>
      </c>
      <c r="S64">
        <f>Tabelle5[[#This Row],[FA measured]]-Tabelle5[[#This Row],[FA initial]]</f>
        <v>518.5</v>
      </c>
      <c r="T64" s="8">
        <f>Tabelle5[[#This Row],[FA produced (concentration)]]*Tabelle5[[#This Row],[volume after exp]]/1000</f>
        <v>20.48075</v>
      </c>
      <c r="U64" s="3">
        <f>Tabelle5[[#This Row],[FA produced (concentration)]]/Tabelle5[[#This Row],[FA theoretical]]*100</f>
        <v>26.503110410337914</v>
      </c>
    </row>
    <row r="65" spans="1:21" x14ac:dyDescent="0.25">
      <c r="A65" t="s">
        <v>136</v>
      </c>
      <c r="B65" s="4" t="s">
        <v>191</v>
      </c>
      <c r="C65" s="5">
        <v>1</v>
      </c>
      <c r="D65">
        <v>39.5</v>
      </c>
      <c r="E65">
        <v>100</v>
      </c>
      <c r="F65">
        <v>12</v>
      </c>
      <c r="G65" s="5">
        <v>480</v>
      </c>
      <c r="H65" s="3">
        <f>Tabelle5[[#This Row],[current]]/Tabelle5[[#This Row],[surface area]]</f>
        <v>40</v>
      </c>
      <c r="I65">
        <v>1800</v>
      </c>
      <c r="J65" s="5">
        <v>96.47</v>
      </c>
      <c r="K65" s="8">
        <f>(Tabelle5[[#This Row],[current]]*Tabelle5[[#This Row],[time]])/(Constants!$B$4*Constants!$B$1)*Constants!$B$2/Tabelle5[[#This Row],[volume after exp]]*1000</f>
        <v>3403.9422406447388</v>
      </c>
      <c r="L65">
        <v>1920</v>
      </c>
      <c r="M65">
        <f>Tabelle5[[#This Row],[F measured]]-Tabelle5[[#This Row],[F initial]]</f>
        <v>1823.53</v>
      </c>
      <c r="N65" s="8">
        <f>Tabelle5[[#This Row],[F Produced (concentration)]]*Tabelle5[[#This Row],[volume after exp]]/1000</f>
        <v>72.029434999999992</v>
      </c>
      <c r="O65" s="3">
        <f>Tabelle5[[#This Row],[F Produced (concentration)]]/Tabelle5[[#This Row],[F theoretical]]*100</f>
        <v>53.571120515094471</v>
      </c>
      <c r="P65" s="6">
        <v>0</v>
      </c>
      <c r="Q65" s="8">
        <f>(Tabelle5[[#This Row],[current]]*Tabelle5[[#This Row],[time]])/(Constants!$B$5*Constants!$B$1)*Constants!$B$3/Tabelle5[[#This Row],[volume after exp]]*1000</f>
        <v>2608.4988615663351</v>
      </c>
      <c r="R65">
        <v>808.1</v>
      </c>
      <c r="S65">
        <f>Tabelle5[[#This Row],[FA measured]]-Tabelle5[[#This Row],[FA initial]]</f>
        <v>808.1</v>
      </c>
      <c r="T65" s="8">
        <f>Tabelle5[[#This Row],[FA produced (concentration)]]*Tabelle5[[#This Row],[volume after exp]]/1000</f>
        <v>31.91995</v>
      </c>
      <c r="U65" s="3">
        <f>Tabelle5[[#This Row],[FA produced (concentration)]]/Tabelle5[[#This Row],[FA theoretical]]*100</f>
        <v>30.979503648882449</v>
      </c>
    </row>
    <row r="66" spans="1:21" x14ac:dyDescent="0.25">
      <c r="A66" t="s">
        <v>137</v>
      </c>
      <c r="B66" s="4" t="s">
        <v>192</v>
      </c>
      <c r="C66" s="5">
        <v>1</v>
      </c>
      <c r="D66">
        <v>39.5</v>
      </c>
      <c r="E66">
        <v>100</v>
      </c>
      <c r="F66">
        <v>12</v>
      </c>
      <c r="G66" s="5">
        <v>600</v>
      </c>
      <c r="H66" s="3">
        <f>Tabelle5[[#This Row],[current]]/Tabelle5[[#This Row],[surface area]]</f>
        <v>50</v>
      </c>
      <c r="I66">
        <v>1800</v>
      </c>
      <c r="J66" s="5">
        <v>96.47</v>
      </c>
      <c r="K66" s="8">
        <f>(Tabelle5[[#This Row],[current]]*Tabelle5[[#This Row],[time]])/(Constants!$B$4*Constants!$B$1)*Constants!$B$2/Tabelle5[[#This Row],[volume after exp]]*1000</f>
        <v>4254.9278008059246</v>
      </c>
      <c r="L66">
        <v>2331</v>
      </c>
      <c r="M66">
        <f>Tabelle5[[#This Row],[F measured]]-Tabelle5[[#This Row],[F initial]]</f>
        <v>2234.5300000000002</v>
      </c>
      <c r="N66" s="8">
        <f>Tabelle5[[#This Row],[F Produced (concentration)]]*Tabelle5[[#This Row],[volume after exp]]/1000</f>
        <v>88.263935000000018</v>
      </c>
      <c r="O66" s="3">
        <f>Tabelle5[[#This Row],[F Produced (concentration)]]/Tabelle5[[#This Row],[F theoretical]]*100</f>
        <v>52.516284755213903</v>
      </c>
      <c r="P66" s="6">
        <v>0</v>
      </c>
      <c r="Q66" s="8">
        <f>(Tabelle5[[#This Row],[current]]*Tabelle5[[#This Row],[time]])/(Constants!$B$5*Constants!$B$1)*Constants!$B$3/Tabelle5[[#This Row],[volume after exp]]*1000</f>
        <v>3260.6235769579189</v>
      </c>
      <c r="R66">
        <v>1251</v>
      </c>
      <c r="S66">
        <f>Tabelle5[[#This Row],[FA measured]]-Tabelle5[[#This Row],[FA initial]]</f>
        <v>1251</v>
      </c>
      <c r="T66" s="8">
        <f>Tabelle5[[#This Row],[FA produced (concentration)]]*Tabelle5[[#This Row],[volume after exp]]/1000</f>
        <v>49.414499999999997</v>
      </c>
      <c r="U66" s="3">
        <f>Tabelle5[[#This Row],[FA produced (concentration)]]/Tabelle5[[#This Row],[FA theoretical]]*100</f>
        <v>38.36689426036574</v>
      </c>
    </row>
    <row r="67" spans="1:21" x14ac:dyDescent="0.25">
      <c r="A67" t="s">
        <v>138</v>
      </c>
      <c r="B67" s="4" t="s">
        <v>193</v>
      </c>
      <c r="C67" s="5">
        <v>1</v>
      </c>
      <c r="D67">
        <v>39</v>
      </c>
      <c r="E67">
        <v>100</v>
      </c>
      <c r="F67">
        <v>12</v>
      </c>
      <c r="G67" s="4">
        <v>720</v>
      </c>
      <c r="H67" s="3">
        <f>Tabelle5[[#This Row],[current]]/Tabelle5[[#This Row],[surface area]]</f>
        <v>60</v>
      </c>
      <c r="I67">
        <v>1800</v>
      </c>
      <c r="J67" s="5">
        <v>96.47</v>
      </c>
      <c r="K67" s="8">
        <f>(Tabelle5[[#This Row],[current]]*Tabelle5[[#This Row],[time]])/(Constants!$B$4*Constants!$B$1)*Constants!$B$2/Tabelle5[[#This Row],[volume after exp]]*1000</f>
        <v>5171.3737886718154</v>
      </c>
      <c r="L67">
        <v>2810</v>
      </c>
      <c r="M67">
        <f>Tabelle5[[#This Row],[F measured]]-Tabelle5[[#This Row],[F initial]]</f>
        <v>2713.53</v>
      </c>
      <c r="N67" s="8">
        <f>Tabelle5[[#This Row],[F Produced (concentration)]]*Tabelle5[[#This Row],[volume after exp]]/1000</f>
        <v>105.82767000000001</v>
      </c>
      <c r="O67" s="3">
        <f>Tabelle5[[#This Row],[F Produced (concentration)]]/Tabelle5[[#This Row],[F theoretical]]*100</f>
        <v>52.47213044131793</v>
      </c>
      <c r="P67" s="6">
        <v>0</v>
      </c>
      <c r="Q67" s="8">
        <f>(Tabelle5[[#This Row],[current]]*Tabelle5[[#This Row],[time]])/(Constants!$B$5*Constants!$B$1)*Constants!$B$3/Tabelle5[[#This Row],[volume after exp]]*1000</f>
        <v>3962.9117319950092</v>
      </c>
      <c r="R67">
        <v>1504</v>
      </c>
      <c r="S67">
        <f>Tabelle5[[#This Row],[FA measured]]-Tabelle5[[#This Row],[FA initial]]</f>
        <v>1504</v>
      </c>
      <c r="T67" s="8">
        <f>Tabelle5[[#This Row],[FA produced (concentration)]]*Tabelle5[[#This Row],[volume after exp]]/1000</f>
        <v>58.655999999999999</v>
      </c>
      <c r="U67" s="3">
        <f>Tabelle5[[#This Row],[FA produced (concentration)]]/Tabelle5[[#This Row],[FA theoretical]]*100</f>
        <v>37.951892489991351</v>
      </c>
    </row>
    <row r="68" spans="1:21" x14ac:dyDescent="0.25">
      <c r="A68" t="s">
        <v>139</v>
      </c>
      <c r="B68" s="4" t="s">
        <v>194</v>
      </c>
      <c r="C68" s="5">
        <v>1</v>
      </c>
      <c r="D68">
        <v>39</v>
      </c>
      <c r="E68">
        <v>100</v>
      </c>
      <c r="F68">
        <v>12</v>
      </c>
      <c r="G68" s="4">
        <v>840</v>
      </c>
      <c r="H68" s="3">
        <f>Tabelle5[[#This Row],[current]]/Tabelle5[[#This Row],[surface area]]</f>
        <v>70</v>
      </c>
      <c r="I68">
        <v>1800</v>
      </c>
      <c r="J68" s="5">
        <v>96.47</v>
      </c>
      <c r="K68" s="8">
        <f>(Tabelle5[[#This Row],[current]]*Tabelle5[[#This Row],[time]])/(Constants!$B$4*Constants!$B$1)*Constants!$B$2/Tabelle5[[#This Row],[volume after exp]]*1000</f>
        <v>6033.2694201171171</v>
      </c>
      <c r="L68">
        <v>3070</v>
      </c>
      <c r="M68">
        <f>Tabelle5[[#This Row],[F measured]]-Tabelle5[[#This Row],[F initial]]</f>
        <v>2973.53</v>
      </c>
      <c r="N68" s="8">
        <f>Tabelle5[[#This Row],[F Produced (concentration)]]*Tabelle5[[#This Row],[volume after exp]]/1000</f>
        <v>115.96767000000001</v>
      </c>
      <c r="O68" s="3">
        <f>Tabelle5[[#This Row],[F Produced (concentration)]]/Tabelle5[[#This Row],[F theoretical]]*100</f>
        <v>49.285549723424722</v>
      </c>
      <c r="P68" s="6">
        <v>0</v>
      </c>
      <c r="Q68" s="8">
        <f>(Tabelle5[[#This Row],[current]]*Tabelle5[[#This Row],[time]])/(Constants!$B$5*Constants!$B$1)*Constants!$B$3/Tabelle5[[#This Row],[volume after exp]]*1000</f>
        <v>4623.3970206608437</v>
      </c>
      <c r="R68">
        <v>1890</v>
      </c>
      <c r="S68">
        <f>Tabelle5[[#This Row],[FA measured]]-Tabelle5[[#This Row],[FA initial]]</f>
        <v>1890</v>
      </c>
      <c r="T68" s="8">
        <f>Tabelle5[[#This Row],[FA produced (concentration)]]*Tabelle5[[#This Row],[volume after exp]]/1000</f>
        <v>73.709999999999994</v>
      </c>
      <c r="U68" s="3">
        <f>Tabelle5[[#This Row],[FA produced (concentration)]]/Tabelle5[[#This Row],[FA theoretical]]*100</f>
        <v>40.879033134166214</v>
      </c>
    </row>
    <row r="69" spans="1:21" x14ac:dyDescent="0.25">
      <c r="A69" t="s">
        <v>140</v>
      </c>
      <c r="B69" s="4" t="s">
        <v>195</v>
      </c>
      <c r="C69" s="5">
        <v>1</v>
      </c>
      <c r="D69">
        <v>39.299999999999997</v>
      </c>
      <c r="E69">
        <v>100</v>
      </c>
      <c r="F69">
        <v>12</v>
      </c>
      <c r="G69" s="4">
        <v>960</v>
      </c>
      <c r="H69" s="3">
        <f>Tabelle5[[#This Row],[current]]/Tabelle5[[#This Row],[surface area]]</f>
        <v>80</v>
      </c>
      <c r="I69">
        <v>1800</v>
      </c>
      <c r="J69" s="5">
        <v>96.47</v>
      </c>
      <c r="K69" s="8">
        <f>(Tabelle5[[#This Row],[current]]*Tabelle5[[#This Row],[time]])/(Constants!$B$4*Constants!$B$1)*Constants!$B$2/Tabelle5[[#This Row],[volume after exp]]*1000</f>
        <v>6842.5302038405698</v>
      </c>
      <c r="L69">
        <v>3290</v>
      </c>
      <c r="M69">
        <f>Tabelle5[[#This Row],[F measured]]-Tabelle5[[#This Row],[F initial]]</f>
        <v>3193.53</v>
      </c>
      <c r="N69" s="8">
        <f>Tabelle5[[#This Row],[F Produced (concentration)]]*Tabelle5[[#This Row],[volume after exp]]/1000</f>
        <v>125.50572899999999</v>
      </c>
      <c r="O69" s="3">
        <f>Tabelle5[[#This Row],[F Produced (concentration)]]/Tabelle5[[#This Row],[F theoretical]]*100</f>
        <v>46.671770600406532</v>
      </c>
      <c r="P69" s="6">
        <v>0</v>
      </c>
      <c r="Q69" s="8">
        <f>(Tabelle5[[#This Row],[current]]*Tabelle5[[#This Row],[time]])/(Constants!$B$5*Constants!$B$1)*Constants!$B$3/Tabelle5[[#This Row],[volume after exp]]*1000</f>
        <v>5243.54732986617</v>
      </c>
      <c r="R69">
        <v>2236</v>
      </c>
      <c r="S69">
        <f>Tabelle5[[#This Row],[FA measured]]-Tabelle5[[#This Row],[FA initial]]</f>
        <v>2236</v>
      </c>
      <c r="T69" s="8">
        <f>Tabelle5[[#This Row],[FA produced (concentration)]]*Tabelle5[[#This Row],[volume after exp]]/1000</f>
        <v>87.874799999999993</v>
      </c>
      <c r="U69" s="3">
        <f>Tabelle5[[#This Row],[FA produced (concentration)]]/Tabelle5[[#This Row],[FA theoretical]]*100</f>
        <v>42.642887711992273</v>
      </c>
    </row>
    <row r="70" spans="1:21" x14ac:dyDescent="0.25">
      <c r="A70" t="s">
        <v>141</v>
      </c>
      <c r="B70" s="4" t="s">
        <v>196</v>
      </c>
      <c r="C70" s="5">
        <v>1</v>
      </c>
      <c r="D70">
        <v>39</v>
      </c>
      <c r="E70">
        <v>100</v>
      </c>
      <c r="F70">
        <v>12</v>
      </c>
      <c r="G70" s="4">
        <v>1080</v>
      </c>
      <c r="H70" s="3">
        <f>Tabelle5[[#This Row],[current]]/Tabelle5[[#This Row],[surface area]]</f>
        <v>90</v>
      </c>
      <c r="I70">
        <v>1800</v>
      </c>
      <c r="J70" s="5">
        <v>96.47</v>
      </c>
      <c r="K70" s="8">
        <f>(Tabelle5[[#This Row],[current]]*Tabelle5[[#This Row],[time]])/(Constants!$B$4*Constants!$B$1)*Constants!$B$2/Tabelle5[[#This Row],[volume after exp]]*1000</f>
        <v>7757.0606830077213</v>
      </c>
      <c r="L70">
        <v>3537</v>
      </c>
      <c r="M70">
        <f>Tabelle5[[#This Row],[F measured]]-Tabelle5[[#This Row],[F initial]]</f>
        <v>3440.53</v>
      </c>
      <c r="N70" s="8">
        <f>Tabelle5[[#This Row],[F Produced (concentration)]]*Tabelle5[[#This Row],[volume after exp]]/1000</f>
        <v>134.18067000000002</v>
      </c>
      <c r="O70" s="3">
        <f>Tabelle5[[#This Row],[F Produced (concentration)]]/Tabelle5[[#This Row],[F theoretical]]*100</f>
        <v>44.353526942707497</v>
      </c>
      <c r="P70" s="6">
        <v>0</v>
      </c>
      <c r="Q70" s="8">
        <f>(Tabelle5[[#This Row],[current]]*Tabelle5[[#This Row],[time]])/(Constants!$B$5*Constants!$B$1)*Constants!$B$3/Tabelle5[[#This Row],[volume after exp]]*1000</f>
        <v>5944.3675979925138</v>
      </c>
      <c r="R70">
        <v>2626</v>
      </c>
      <c r="S70">
        <f>Tabelle5[[#This Row],[FA measured]]-Tabelle5[[#This Row],[FA initial]]</f>
        <v>2626</v>
      </c>
      <c r="T70" s="8">
        <f>Tabelle5[[#This Row],[FA produced (concentration)]]*Tabelle5[[#This Row],[volume after exp]]/1000</f>
        <v>102.414</v>
      </c>
      <c r="U70" s="3">
        <f>Tabelle5[[#This Row],[FA produced (concentration)]]/Tabelle5[[#This Row],[FA theoretical]]*100</f>
        <v>44.176272020708019</v>
      </c>
    </row>
    <row r="71" spans="1:21" x14ac:dyDescent="0.25">
      <c r="A71" t="s">
        <v>142</v>
      </c>
      <c r="B71" s="4" t="s">
        <v>188</v>
      </c>
      <c r="C71" s="5">
        <v>1</v>
      </c>
      <c r="D71">
        <v>39</v>
      </c>
      <c r="E71">
        <v>100</v>
      </c>
      <c r="F71">
        <v>12</v>
      </c>
      <c r="G71" s="4">
        <v>1200</v>
      </c>
      <c r="H71" s="3">
        <f>Tabelle5[[#This Row],[current]]/Tabelle5[[#This Row],[surface area]]</f>
        <v>100</v>
      </c>
      <c r="I71">
        <v>1800</v>
      </c>
      <c r="J71" s="5">
        <v>96.47</v>
      </c>
      <c r="K71" s="8">
        <f>(Tabelle5[[#This Row],[current]]*Tabelle5[[#This Row],[time]])/(Constants!$B$4*Constants!$B$1)*Constants!$B$2/Tabelle5[[#This Row],[volume after exp]]*1000</f>
        <v>8618.9563144530239</v>
      </c>
      <c r="L71">
        <v>3821</v>
      </c>
      <c r="M71">
        <f>Tabelle5[[#This Row],[F measured]]-Tabelle5[[#This Row],[F initial]]</f>
        <v>3724.53</v>
      </c>
      <c r="N71" s="8">
        <f>Tabelle5[[#This Row],[F Produced (concentration)]]*Tabelle5[[#This Row],[volume after exp]]/1000</f>
        <v>145.25667000000001</v>
      </c>
      <c r="O71" s="3">
        <f>Tabelle5[[#This Row],[F Produced (concentration)]]/Tabelle5[[#This Row],[F theoretical]]*100</f>
        <v>43.213236778499279</v>
      </c>
      <c r="P71" s="6">
        <v>0</v>
      </c>
      <c r="Q71" s="8">
        <f>(Tabelle5[[#This Row],[current]]*Tabelle5[[#This Row],[time]])/(Constants!$B$5*Constants!$B$1)*Constants!$B$3/Tabelle5[[#This Row],[volume after exp]]*1000</f>
        <v>6604.8528866583492</v>
      </c>
      <c r="R71">
        <v>2937</v>
      </c>
      <c r="S71">
        <f>Tabelle5[[#This Row],[FA measured]]-Tabelle5[[#This Row],[FA initial]]</f>
        <v>2937</v>
      </c>
      <c r="T71" s="8">
        <f>Tabelle5[[#This Row],[FA produced (concentration)]]*Tabelle5[[#This Row],[volume after exp]]/1000</f>
        <v>114.54300000000001</v>
      </c>
      <c r="U71" s="3">
        <f>Tabelle5[[#This Row],[FA produced (concentration)]]/Tabelle5[[#This Row],[FA theoretical]]*100</f>
        <v>44.467303820387464</v>
      </c>
    </row>
    <row r="72" spans="1:21" x14ac:dyDescent="0.25">
      <c r="A72" t="s">
        <v>143</v>
      </c>
      <c r="B72" s="4" t="s">
        <v>197</v>
      </c>
      <c r="C72" s="5">
        <v>1</v>
      </c>
      <c r="D72" s="5">
        <v>40</v>
      </c>
      <c r="E72">
        <v>100</v>
      </c>
      <c r="F72">
        <v>12</v>
      </c>
      <c r="G72" s="5">
        <v>480</v>
      </c>
      <c r="H72" s="3">
        <f>Tabelle5[[#This Row],[current]]/Tabelle5[[#This Row],[surface area]]</f>
        <v>40</v>
      </c>
      <c r="I72">
        <v>1800</v>
      </c>
      <c r="J72" s="5">
        <v>126.2</v>
      </c>
      <c r="K72" s="8">
        <f>(Tabelle5[[#This Row],[current]]*Tabelle5[[#This Row],[time]])/(Constants!$B$4*Constants!$B$1)*Constants!$B$2/Tabelle5[[#This Row],[volume after exp]]*1000</f>
        <v>3361.3929626366798</v>
      </c>
      <c r="L72">
        <v>1759</v>
      </c>
      <c r="M72">
        <f>Tabelle5[[#This Row],[F measured]]-Tabelle5[[#This Row],[F initial]]</f>
        <v>1632.8</v>
      </c>
      <c r="N72" s="8">
        <f>Tabelle5[[#This Row],[F Produced (concentration)]]*Tabelle5[[#This Row],[volume after exp]]/1000</f>
        <v>65.311999999999998</v>
      </c>
      <c r="O72" s="3">
        <f>Tabelle5[[#This Row],[F Produced (concentration)]]/Tabelle5[[#This Row],[F theoretical]]*100</f>
        <v>48.575100208433533</v>
      </c>
      <c r="P72" s="6">
        <v>61.32</v>
      </c>
      <c r="Q72" s="8">
        <f>(Tabelle5[[#This Row],[current]]*Tabelle5[[#This Row],[time]])/(Constants!$B$5*Constants!$B$1)*Constants!$B$3/Tabelle5[[#This Row],[volume after exp]]*1000</f>
        <v>2575.892625796756</v>
      </c>
      <c r="R72">
        <v>1120</v>
      </c>
      <c r="S72">
        <f>Tabelle5[[#This Row],[FA measured]]-Tabelle5[[#This Row],[FA initial]]</f>
        <v>1058.68</v>
      </c>
      <c r="T72" s="8">
        <f>Tabelle5[[#This Row],[FA produced (concentration)]]*Tabelle5[[#This Row],[volume after exp]]/1000</f>
        <v>42.347200000000001</v>
      </c>
      <c r="U72" s="3">
        <f>Tabelle5[[#This Row],[FA produced (concentration)]]/Tabelle5[[#This Row],[FA theoretical]]*100</f>
        <v>41.099539219828195</v>
      </c>
    </row>
    <row r="73" spans="1:21" x14ac:dyDescent="0.25">
      <c r="A73" t="s">
        <v>144</v>
      </c>
      <c r="B73" s="4" t="s">
        <v>198</v>
      </c>
      <c r="C73" s="5">
        <v>1</v>
      </c>
      <c r="D73" s="5">
        <v>39.700000000000003</v>
      </c>
      <c r="E73">
        <v>100</v>
      </c>
      <c r="F73">
        <v>12</v>
      </c>
      <c r="G73" s="5">
        <v>600</v>
      </c>
      <c r="H73" s="3">
        <f>Tabelle5[[#This Row],[current]]/Tabelle5[[#This Row],[surface area]]</f>
        <v>50</v>
      </c>
      <c r="I73">
        <v>1800</v>
      </c>
      <c r="J73" s="5">
        <v>126.2</v>
      </c>
      <c r="K73" s="8">
        <f>(Tabelle5[[#This Row],[current]]*Tabelle5[[#This Row],[time]])/(Constants!$B$4*Constants!$B$1)*Constants!$B$2/Tabelle5[[#This Row],[volume after exp]]*1000</f>
        <v>4233.4923962678586</v>
      </c>
      <c r="L73">
        <v>2135</v>
      </c>
      <c r="M73">
        <f>Tabelle5[[#This Row],[F measured]]-Tabelle5[[#This Row],[F initial]]</f>
        <v>2008.8</v>
      </c>
      <c r="N73" s="8">
        <f>Tabelle5[[#This Row],[F Produced (concentration)]]*Tabelle5[[#This Row],[volume after exp]]/1000</f>
        <v>79.749359999999996</v>
      </c>
      <c r="O73" s="3">
        <f>Tabelle5[[#This Row],[F Produced (concentration)]]/Tabelle5[[#This Row],[F theoretical]]*100</f>
        <v>47.45018561438561</v>
      </c>
      <c r="P73" s="6">
        <v>61.32</v>
      </c>
      <c r="Q73" s="8">
        <f>(Tabelle5[[#This Row],[current]]*Tabelle5[[#This Row],[time]])/(Constants!$B$5*Constants!$B$1)*Constants!$B$3/Tabelle5[[#This Row],[volume after exp]]*1000</f>
        <v>3244.1972617087608</v>
      </c>
      <c r="R73">
        <v>1389</v>
      </c>
      <c r="S73">
        <f>Tabelle5[[#This Row],[FA measured]]-Tabelle5[[#This Row],[FA initial]]</f>
        <v>1327.68</v>
      </c>
      <c r="T73" s="8">
        <f>Tabelle5[[#This Row],[FA produced (concentration)]]*Tabelle5[[#This Row],[volume after exp]]/1000</f>
        <v>52.70889600000001</v>
      </c>
      <c r="U73" s="3">
        <f>Tabelle5[[#This Row],[FA produced (concentration)]]/Tabelle5[[#This Row],[FA theoretical]]*100</f>
        <v>40.924761748325182</v>
      </c>
    </row>
    <row r="74" spans="1:21" x14ac:dyDescent="0.25">
      <c r="A74" t="s">
        <v>145</v>
      </c>
      <c r="B74" s="4" t="s">
        <v>199</v>
      </c>
      <c r="C74" s="5">
        <v>1</v>
      </c>
      <c r="D74" s="5">
        <v>40</v>
      </c>
      <c r="E74">
        <v>100</v>
      </c>
      <c r="F74">
        <v>12</v>
      </c>
      <c r="G74" s="4">
        <v>720</v>
      </c>
      <c r="H74" s="3">
        <f>Tabelle5[[#This Row],[current]]/Tabelle5[[#This Row],[surface area]]</f>
        <v>60</v>
      </c>
      <c r="I74">
        <v>1800</v>
      </c>
      <c r="J74" s="5">
        <v>126.2</v>
      </c>
      <c r="K74" s="8">
        <f>(Tabelle5[[#This Row],[current]]*Tabelle5[[#This Row],[time]])/(Constants!$B$4*Constants!$B$1)*Constants!$B$2/Tabelle5[[#This Row],[volume after exp]]*1000</f>
        <v>5042.0894439550193</v>
      </c>
      <c r="L74">
        <v>2463</v>
      </c>
      <c r="M74">
        <f>Tabelle5[[#This Row],[F measured]]-Tabelle5[[#This Row],[F initial]]</f>
        <v>2336.8000000000002</v>
      </c>
      <c r="N74" s="8">
        <f>Tabelle5[[#This Row],[F Produced (concentration)]]*Tabelle5[[#This Row],[volume after exp]]/1000</f>
        <v>93.471999999999994</v>
      </c>
      <c r="O74" s="3">
        <f>Tabelle5[[#This Row],[F Produced (concentration)]]/Tabelle5[[#This Row],[F theoretical]]*100</f>
        <v>46.34586565697677</v>
      </c>
      <c r="P74" s="6">
        <v>61.32</v>
      </c>
      <c r="Q74" s="8">
        <f>(Tabelle5[[#This Row],[current]]*Tabelle5[[#This Row],[time]])/(Constants!$B$5*Constants!$B$1)*Constants!$B$3/Tabelle5[[#This Row],[volume after exp]]*1000</f>
        <v>3863.8389386951339</v>
      </c>
      <c r="R74">
        <v>1685</v>
      </c>
      <c r="S74">
        <f>Tabelle5[[#This Row],[FA measured]]-Tabelle5[[#This Row],[FA initial]]</f>
        <v>1623.68</v>
      </c>
      <c r="T74" s="8">
        <f>Tabelle5[[#This Row],[FA produced (concentration)]]*Tabelle5[[#This Row],[volume after exp]]/1000</f>
        <v>64.947200000000009</v>
      </c>
      <c r="U74" s="3">
        <f>Tabelle5[[#This Row],[FA produced (concentration)]]/Tabelle5[[#This Row],[FA theoretical]]*100</f>
        <v>42.022455536108261</v>
      </c>
    </row>
  </sheetData>
  <mergeCells count="7">
    <mergeCell ref="A1:B1"/>
    <mergeCell ref="Y1:Z1"/>
    <mergeCell ref="W1:X1"/>
    <mergeCell ref="C1:E1"/>
    <mergeCell ref="F1:I1"/>
    <mergeCell ref="J1:O1"/>
    <mergeCell ref="P1:U1"/>
  </mergeCells>
  <phoneticPr fontId="6" type="noConversion"/>
  <pageMargins left="0.7" right="0.7" top="0.78740157499999996" bottom="0.78740157499999996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5"/>
  <sheetViews>
    <sheetView workbookViewId="0">
      <selection activeCell="A2" sqref="A2:C3"/>
    </sheetView>
  </sheetViews>
  <sheetFormatPr baseColWidth="10" defaultColWidth="11.42578125" defaultRowHeight="15" x14ac:dyDescent="0.25"/>
  <sheetData>
    <row r="1" spans="1:12" x14ac:dyDescent="0.25">
      <c r="A1" t="s">
        <v>3</v>
      </c>
      <c r="B1" s="1">
        <v>96485</v>
      </c>
      <c r="C1" t="s">
        <v>4</v>
      </c>
      <c r="D1" t="s">
        <v>5</v>
      </c>
      <c r="K1" t="s">
        <v>6</v>
      </c>
      <c r="L1" t="s">
        <v>1</v>
      </c>
    </row>
    <row r="2" spans="1:12" x14ac:dyDescent="0.25">
      <c r="A2" t="s">
        <v>7</v>
      </c>
      <c r="B2" s="1">
        <v>30.03</v>
      </c>
      <c r="C2" t="s">
        <v>8</v>
      </c>
      <c r="K2" t="s">
        <v>9</v>
      </c>
      <c r="L2" t="s">
        <v>2</v>
      </c>
    </row>
    <row r="3" spans="1:12" x14ac:dyDescent="0.25">
      <c r="A3" t="s">
        <v>10</v>
      </c>
      <c r="B3" s="2">
        <v>46.024999999999999</v>
      </c>
      <c r="C3" t="s">
        <v>8</v>
      </c>
    </row>
    <row r="4" spans="1:12" x14ac:dyDescent="0.25">
      <c r="A4" t="s">
        <v>11</v>
      </c>
      <c r="B4">
        <v>2</v>
      </c>
    </row>
    <row r="5" spans="1:12" x14ac:dyDescent="0.25">
      <c r="A5" t="s">
        <v>12</v>
      </c>
      <c r="B5">
        <v>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HPLC</vt:lpstr>
      <vt:lpstr>Data calculations</vt:lpstr>
      <vt:lpstr>Constants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2024-05-27T09:07:57Z</dcterms:modified>
</cp:coreProperties>
</file>